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Nicole/Documents/AA/SENY/2026 SENY Convention/"/>
    </mc:Choice>
  </mc:AlternateContent>
  <xr:revisionPtr revIDLastSave="0" documentId="8_{2F9CEB26-DD65-7442-80F6-B905F7BF3FA8}" xr6:coauthVersionLast="47" xr6:coauthVersionMax="47" xr10:uidLastSave="{00000000-0000-0000-0000-000000000000}"/>
  <bookViews>
    <workbookView xWindow="0" yWindow="0" windowWidth="25600" windowHeight="16000" xr2:uid="{00000000-000D-0000-FFFF-FFFF00000000}"/>
  </bookViews>
  <sheets>
    <sheet name="EXEC SUMM" sheetId="26" r:id="rId1"/>
    <sheet name="2026 Budget FINAL" sheetId="4" r:id="rId2"/>
    <sheet name="Monthly Actuals" sheetId="6" r:id="rId3"/>
    <sheet name="UPDATED Revenue " sheetId="24" r:id="rId4"/>
    <sheet name="Expenses" sheetId="12" r:id="rId5"/>
    <sheet name="Refunds" sheetId="25" r:id="rId6"/>
    <sheet name="Scholarships" sheetId="19" r:id="rId7"/>
    <sheet name="Comps" sheetId="14" r:id="rId8"/>
    <sheet name="CHASE Activity" sheetId="11" r:id="rId9"/>
    <sheet name="Convention CASH" sheetId="18" r:id="rId10"/>
    <sheet name="Hospitality Cash" sheetId="21" r:id="rId11"/>
    <sheet name="Rooms" sheetId="22" r:id="rId12"/>
    <sheet name="Revenue" sheetId="23" r:id="rId13"/>
    <sheet name="1st comm mtg" sheetId="5" r:id="rId14"/>
  </sheets>
  <definedNames>
    <definedName name="_20s" localSheetId="9">'Convention CASH'!$B$9</definedName>
    <definedName name="_xlnm._FilterDatabase" localSheetId="3" hidden="1">'UPDATED Revenue '!$A$3:$N$13</definedName>
    <definedName name="_xlnm.Print_Area" localSheetId="13">'1st comm mtg'!$A$1:$G$73</definedName>
    <definedName name="_xlnm.Print_Area" localSheetId="2">'Monthly Actuals'!$B$1:$V$68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29" i="26" l="1"/>
  <c r="G34" i="26"/>
  <c r="G36" i="26"/>
  <c r="F22" i="26"/>
  <c r="G22" i="26"/>
  <c r="F23" i="26"/>
  <c r="G23" i="26"/>
  <c r="G24" i="26"/>
  <c r="E19" i="26"/>
  <c r="G9" i="26"/>
  <c r="F10" i="26"/>
  <c r="G10" i="26"/>
  <c r="G11" i="26"/>
  <c r="C7" i="26"/>
  <c r="C8" i="26"/>
  <c r="C9" i="26"/>
  <c r="C10" i="26"/>
  <c r="C11" i="26"/>
  <c r="C12" i="26"/>
  <c r="C13" i="26"/>
  <c r="C15" i="26"/>
  <c r="G12" i="26"/>
  <c r="G13" i="26"/>
  <c r="E4" i="26"/>
  <c r="H21" i="4"/>
  <c r="H18" i="4"/>
  <c r="F7" i="26"/>
  <c r="K39" i="18"/>
  <c r="K66" i="6"/>
  <c r="K64" i="6"/>
  <c r="K56" i="6"/>
  <c r="K51" i="6"/>
  <c r="K52" i="6"/>
  <c r="K53" i="6"/>
  <c r="K54" i="6"/>
  <c r="K55" i="6"/>
  <c r="K50" i="6"/>
  <c r="J55" i="6"/>
  <c r="E29" i="6"/>
  <c r="G37" i="12"/>
  <c r="G38" i="12"/>
  <c r="H29" i="6"/>
  <c r="K29" i="6"/>
  <c r="I30" i="6"/>
  <c r="K30" i="6"/>
  <c r="H63" i="12"/>
  <c r="I31" i="6"/>
  <c r="K31" i="6"/>
  <c r="G66" i="12"/>
  <c r="H69" i="12"/>
  <c r="H32" i="6"/>
  <c r="K32" i="6"/>
  <c r="G33" i="6"/>
  <c r="K33" i="6"/>
  <c r="H83" i="12"/>
  <c r="I34" i="6"/>
  <c r="K34" i="6"/>
  <c r="H35" i="6"/>
  <c r="K35" i="6"/>
  <c r="H37" i="6"/>
  <c r="K37" i="6"/>
  <c r="I38" i="6"/>
  <c r="K38" i="6"/>
  <c r="H40" i="6"/>
  <c r="I40" i="6"/>
  <c r="K40" i="6"/>
  <c r="I41" i="6"/>
  <c r="J41" i="6"/>
  <c r="K41" i="6"/>
  <c r="K44" i="6"/>
  <c r="G6" i="12"/>
  <c r="I11" i="12"/>
  <c r="G19" i="12"/>
  <c r="G21" i="12"/>
  <c r="H23" i="12"/>
  <c r="H28" i="12"/>
  <c r="G7" i="12"/>
  <c r="H8" i="12"/>
  <c r="I21" i="6"/>
  <c r="K21" i="6"/>
  <c r="I24" i="6"/>
  <c r="K24" i="6"/>
  <c r="I25" i="6"/>
  <c r="K25" i="6"/>
  <c r="K26" i="6"/>
  <c r="K28" i="6"/>
  <c r="K17" i="6"/>
  <c r="K6" i="6"/>
  <c r="D29" i="4"/>
  <c r="D30" i="4"/>
  <c r="D31" i="4"/>
  <c r="D32" i="4"/>
  <c r="D33" i="4"/>
  <c r="D34" i="4"/>
  <c r="D35" i="4"/>
  <c r="D36" i="4"/>
  <c r="D38" i="4"/>
  <c r="D39" i="4"/>
  <c r="D41" i="4"/>
  <c r="D42" i="4"/>
  <c r="D45" i="4"/>
  <c r="D22" i="4"/>
  <c r="D25" i="4"/>
  <c r="D26" i="4"/>
  <c r="D27" i="4"/>
  <c r="H120" i="12"/>
  <c r="H46" i="6"/>
  <c r="K46" i="6"/>
  <c r="D47" i="4"/>
  <c r="H123" i="12"/>
  <c r="I47" i="6"/>
  <c r="K47" i="6"/>
  <c r="D48" i="4"/>
  <c r="D49" i="4"/>
  <c r="E50" i="6"/>
  <c r="G50" i="6"/>
  <c r="H50" i="6"/>
  <c r="I50" i="6"/>
  <c r="J50" i="6"/>
  <c r="D51" i="4"/>
  <c r="D51" i="6"/>
  <c r="E51" i="6"/>
  <c r="F51" i="6"/>
  <c r="G51" i="6"/>
  <c r="H51" i="6"/>
  <c r="D52" i="4"/>
  <c r="G52" i="6"/>
  <c r="D53" i="4"/>
  <c r="D54" i="6"/>
  <c r="D55" i="4"/>
  <c r="D56" i="4"/>
  <c r="D54" i="4"/>
  <c r="D57" i="4"/>
  <c r="G59" i="6"/>
  <c r="K59" i="6"/>
  <c r="D60" i="4"/>
  <c r="D63" i="4"/>
  <c r="D65" i="4"/>
  <c r="F60" i="4"/>
  <c r="F63" i="4"/>
  <c r="F62" i="4"/>
  <c r="F61" i="4"/>
  <c r="F59" i="4"/>
  <c r="F55" i="4"/>
  <c r="F51" i="4"/>
  <c r="F52" i="4"/>
  <c r="F53" i="4"/>
  <c r="F56" i="4"/>
  <c r="F54" i="4"/>
  <c r="F57" i="4"/>
  <c r="F48" i="4"/>
  <c r="F44" i="4"/>
  <c r="F43" i="4"/>
  <c r="F42" i="4"/>
  <c r="F41" i="4"/>
  <c r="F40" i="4"/>
  <c r="F39" i="4"/>
  <c r="F38" i="4"/>
  <c r="F37" i="4"/>
  <c r="F36" i="4"/>
  <c r="F35" i="4"/>
  <c r="F34" i="4"/>
  <c r="F33" i="4"/>
  <c r="F32" i="4"/>
  <c r="F31" i="4"/>
  <c r="F30" i="4"/>
  <c r="F29" i="4"/>
  <c r="F24" i="4"/>
  <c r="F26" i="4"/>
  <c r="F25" i="4"/>
  <c r="F23" i="4"/>
  <c r="F22" i="4"/>
  <c r="F13" i="4"/>
  <c r="D7" i="4"/>
  <c r="F7" i="4"/>
  <c r="F11" i="4"/>
  <c r="F18" i="4"/>
  <c r="E18" i="4"/>
  <c r="K10" i="6"/>
  <c r="D11" i="4"/>
  <c r="D18" i="4"/>
  <c r="F16" i="4"/>
  <c r="F15" i="4"/>
  <c r="F14" i="4"/>
  <c r="F8" i="4"/>
  <c r="F6" i="4"/>
  <c r="F9" i="4"/>
  <c r="F10" i="4"/>
  <c r="F5" i="4"/>
  <c r="K38" i="18"/>
  <c r="B116" i="19"/>
  <c r="B111" i="19"/>
  <c r="B114" i="19"/>
  <c r="K13" i="19"/>
  <c r="D6" i="6"/>
  <c r="D4" i="6"/>
  <c r="K25" i="19"/>
  <c r="E6" i="6"/>
  <c r="E4" i="6"/>
  <c r="K49" i="19"/>
  <c r="F6" i="6"/>
  <c r="F4" i="6"/>
  <c r="K72" i="19"/>
  <c r="G6" i="6"/>
  <c r="G4" i="6"/>
  <c r="D101" i="19"/>
  <c r="D102" i="19"/>
  <c r="K102" i="19"/>
  <c r="H6" i="6"/>
  <c r="H4" i="6"/>
  <c r="K4" i="6"/>
  <c r="K48" i="6"/>
  <c r="K62" i="6"/>
  <c r="K41" i="18"/>
  <c r="K40" i="18"/>
  <c r="K42" i="18"/>
  <c r="F19" i="18"/>
  <c r="F20" i="18"/>
  <c r="D21" i="18"/>
  <c r="F21" i="18"/>
  <c r="F22" i="18"/>
  <c r="D23" i="18"/>
  <c r="F23" i="18"/>
  <c r="F24" i="18"/>
  <c r="D25" i="18"/>
  <c r="F25" i="18"/>
  <c r="F26" i="18"/>
  <c r="F30" i="18"/>
  <c r="D8" i="18"/>
  <c r="D9" i="18"/>
  <c r="D10" i="18"/>
  <c r="D11" i="18"/>
  <c r="D12" i="18"/>
  <c r="D13" i="18"/>
  <c r="G8" i="18"/>
  <c r="G9" i="18"/>
  <c r="G10" i="18"/>
  <c r="G11" i="18"/>
  <c r="G12" i="18"/>
  <c r="G13" i="18"/>
  <c r="F32" i="18"/>
  <c r="F35" i="18"/>
  <c r="F36" i="18"/>
  <c r="F37" i="18"/>
  <c r="C821" i="23"/>
  <c r="I821" i="23"/>
  <c r="I4" i="6"/>
  <c r="M842" i="24"/>
  <c r="E72" i="6"/>
  <c r="E70" i="6"/>
  <c r="F70" i="6"/>
  <c r="I70" i="6"/>
  <c r="K15" i="6"/>
  <c r="K5" i="6"/>
  <c r="K7" i="6"/>
  <c r="K8" i="6"/>
  <c r="C5" i="6"/>
  <c r="D5" i="6"/>
  <c r="E5" i="6"/>
  <c r="F5" i="6"/>
  <c r="G5" i="6"/>
  <c r="H5" i="6"/>
  <c r="I5" i="6"/>
  <c r="C13" i="6"/>
  <c r="G13" i="6"/>
  <c r="K13" i="6"/>
  <c r="E71" i="6"/>
  <c r="C4" i="6"/>
  <c r="C12" i="6"/>
  <c r="G12" i="6"/>
  <c r="K12" i="6"/>
  <c r="C103" i="19"/>
  <c r="K103" i="19"/>
  <c r="D103" i="19"/>
  <c r="J7" i="6"/>
  <c r="K9" i="6"/>
  <c r="K14" i="6"/>
  <c r="K22" i="6"/>
  <c r="K23" i="6"/>
  <c r="K36" i="6"/>
  <c r="K39" i="6"/>
  <c r="K42" i="6"/>
  <c r="K43" i="6"/>
  <c r="C51" i="6"/>
  <c r="K58" i="6"/>
  <c r="K60" i="6"/>
  <c r="K61" i="6"/>
  <c r="E10" i="6"/>
  <c r="E15" i="6"/>
  <c r="E17" i="6"/>
  <c r="E26" i="6"/>
  <c r="E44" i="6"/>
  <c r="E48" i="6"/>
  <c r="E56" i="6"/>
  <c r="E62" i="6"/>
  <c r="E64" i="6"/>
  <c r="E66" i="6"/>
  <c r="F10" i="6"/>
  <c r="F15" i="6"/>
  <c r="F17" i="6"/>
  <c r="F26" i="6"/>
  <c r="F44" i="6"/>
  <c r="F48" i="6"/>
  <c r="F56" i="6"/>
  <c r="F62" i="6"/>
  <c r="F64" i="6"/>
  <c r="F66" i="6"/>
  <c r="G10" i="6"/>
  <c r="G15" i="6"/>
  <c r="G17" i="6"/>
  <c r="G26" i="6"/>
  <c r="G44" i="6"/>
  <c r="G48" i="6"/>
  <c r="G56" i="6"/>
  <c r="G62" i="6"/>
  <c r="G64" i="6"/>
  <c r="G66" i="6"/>
  <c r="H10" i="6"/>
  <c r="H15" i="6"/>
  <c r="H17" i="6"/>
  <c r="H26" i="6"/>
  <c r="H44" i="6"/>
  <c r="H48" i="6"/>
  <c r="H56" i="6"/>
  <c r="H62" i="6"/>
  <c r="H64" i="6"/>
  <c r="H66" i="6"/>
  <c r="I10" i="6"/>
  <c r="I15" i="6"/>
  <c r="I17" i="6"/>
  <c r="I26" i="6"/>
  <c r="I44" i="6"/>
  <c r="I48" i="6"/>
  <c r="I56" i="6"/>
  <c r="I62" i="6"/>
  <c r="I64" i="6"/>
  <c r="I66" i="6"/>
  <c r="J10" i="6"/>
  <c r="J15" i="6"/>
  <c r="J17" i="6"/>
  <c r="J26" i="6"/>
  <c r="J44" i="6"/>
  <c r="J48" i="6"/>
  <c r="J56" i="6"/>
  <c r="J62" i="6"/>
  <c r="J64" i="6"/>
  <c r="J66" i="6"/>
  <c r="C10" i="6"/>
  <c r="C15" i="6"/>
  <c r="C17" i="6"/>
  <c r="C26" i="6"/>
  <c r="C44" i="6"/>
  <c r="C48" i="6"/>
  <c r="C56" i="6"/>
  <c r="C62" i="6"/>
  <c r="C64" i="6"/>
  <c r="C66" i="6"/>
  <c r="D10" i="6"/>
  <c r="D15" i="6"/>
  <c r="D17" i="6"/>
  <c r="D26" i="6"/>
  <c r="D44" i="6"/>
  <c r="D48" i="6"/>
  <c r="D56" i="6"/>
  <c r="D62" i="6"/>
  <c r="D64" i="6"/>
  <c r="D66" i="6"/>
  <c r="L44" i="6"/>
  <c r="M44" i="6"/>
  <c r="M35" i="6"/>
  <c r="M28" i="6"/>
  <c r="M61" i="6"/>
  <c r="M58" i="6"/>
  <c r="M59" i="6"/>
  <c r="M60" i="6"/>
  <c r="M62" i="6"/>
  <c r="L56" i="6"/>
  <c r="M56" i="6"/>
  <c r="L26" i="6"/>
  <c r="M26" i="6"/>
  <c r="L47" i="6"/>
  <c r="L48" i="6"/>
  <c r="M48" i="6"/>
  <c r="M64" i="6"/>
  <c r="M22" i="6"/>
  <c r="M23" i="6"/>
  <c r="M24" i="6"/>
  <c r="M25" i="6"/>
  <c r="M21" i="6"/>
  <c r="M51" i="6"/>
  <c r="L12" i="6"/>
  <c r="L13" i="6"/>
  <c r="L14" i="6"/>
  <c r="L15" i="6"/>
  <c r="M15" i="6"/>
  <c r="G137" i="12"/>
  <c r="N842" i="24"/>
  <c r="B18" i="25"/>
  <c r="A18" i="25"/>
  <c r="L4" i="6"/>
  <c r="L5" i="6"/>
  <c r="L6" i="6"/>
  <c r="L10" i="6"/>
  <c r="M10" i="6"/>
  <c r="M17" i="6"/>
  <c r="L17" i="6"/>
  <c r="M12" i="6"/>
  <c r="M6" i="6"/>
  <c r="M4" i="6"/>
  <c r="N11" i="23"/>
  <c r="E14" i="24"/>
  <c r="N14" i="24"/>
  <c r="E68" i="24"/>
  <c r="N68" i="24"/>
  <c r="E112" i="24"/>
  <c r="N112" i="24"/>
  <c r="E220" i="24"/>
  <c r="N220" i="24"/>
  <c r="E425" i="24"/>
  <c r="N425" i="24"/>
  <c r="E839" i="24"/>
  <c r="N839" i="24"/>
  <c r="D23" i="4"/>
  <c r="D24" i="4"/>
  <c r="D37" i="4"/>
  <c r="D40" i="4"/>
  <c r="D43" i="4"/>
  <c r="D44" i="4"/>
  <c r="D62" i="4"/>
  <c r="D59" i="4"/>
  <c r="D61" i="4"/>
  <c r="D13" i="4"/>
  <c r="D14" i="4"/>
  <c r="D15" i="4"/>
  <c r="D16" i="4"/>
  <c r="D6" i="4"/>
  <c r="D8" i="4"/>
  <c r="D9" i="4"/>
  <c r="D10" i="4"/>
  <c r="D5" i="4"/>
  <c r="G138" i="12"/>
  <c r="G139" i="12"/>
  <c r="G140" i="12"/>
  <c r="G142" i="12"/>
  <c r="H143" i="12"/>
  <c r="H39" i="12"/>
  <c r="H81" i="12"/>
  <c r="H105" i="12"/>
  <c r="H110" i="12"/>
  <c r="H134" i="12"/>
  <c r="H149" i="12"/>
  <c r="H171" i="12"/>
  <c r="H173" i="12"/>
  <c r="L62" i="6"/>
  <c r="L64" i="6"/>
  <c r="L66" i="6"/>
  <c r="M66" i="6"/>
  <c r="M29" i="6"/>
  <c r="M30" i="6"/>
  <c r="M31" i="6"/>
  <c r="M32" i="6"/>
  <c r="M33" i="6"/>
  <c r="M34" i="6"/>
  <c r="M37" i="6"/>
  <c r="M38" i="6"/>
  <c r="M40" i="6"/>
  <c r="M41" i="6"/>
  <c r="M50" i="6"/>
  <c r="M52" i="6"/>
  <c r="M54" i="6"/>
  <c r="M46" i="6"/>
  <c r="M47" i="6"/>
  <c r="M53" i="6"/>
  <c r="M55" i="6"/>
  <c r="M36" i="6"/>
  <c r="M39" i="6"/>
  <c r="M42" i="6"/>
  <c r="M43" i="6"/>
  <c r="M5" i="6"/>
  <c r="M7" i="6"/>
  <c r="M8" i="6"/>
  <c r="M14" i="6"/>
  <c r="M13" i="6"/>
  <c r="D14" i="24"/>
  <c r="M14" i="24"/>
  <c r="D68" i="24"/>
  <c r="M68" i="24"/>
  <c r="D112" i="24"/>
  <c r="M112" i="24"/>
  <c r="D220" i="24"/>
  <c r="M220" i="24"/>
  <c r="D425" i="24"/>
  <c r="M425" i="24"/>
  <c r="D839" i="24"/>
  <c r="M839" i="24"/>
  <c r="M844" i="24"/>
  <c r="M843" i="24"/>
  <c r="F353" i="24"/>
  <c r="F352" i="24"/>
  <c r="F351" i="24"/>
  <c r="F350" i="24"/>
  <c r="F349" i="24"/>
  <c r="N822" i="23"/>
  <c r="N820" i="23"/>
  <c r="N64" i="23"/>
  <c r="N107" i="23"/>
  <c r="N213" i="23"/>
  <c r="N415" i="23"/>
  <c r="N819" i="23"/>
  <c r="L819" i="23"/>
  <c r="L418" i="23"/>
  <c r="L419" i="23"/>
  <c r="L420" i="23"/>
  <c r="L421" i="23"/>
  <c r="L422" i="23"/>
  <c r="L423" i="23"/>
  <c r="L424" i="23"/>
  <c r="L425" i="23"/>
  <c r="L426" i="23"/>
  <c r="L427" i="23"/>
  <c r="L428" i="23"/>
  <c r="L429" i="23"/>
  <c r="L430" i="23"/>
  <c r="L431" i="23"/>
  <c r="L432" i="23"/>
  <c r="L433" i="23"/>
  <c r="L434" i="23"/>
  <c r="L435" i="23"/>
  <c r="L436" i="23"/>
  <c r="L437" i="23"/>
  <c r="L438" i="23"/>
  <c r="L439" i="23"/>
  <c r="L440" i="23"/>
  <c r="L441" i="23"/>
  <c r="L442" i="23"/>
  <c r="L443" i="23"/>
  <c r="L444" i="23"/>
  <c r="L445" i="23"/>
  <c r="L446" i="23"/>
  <c r="L447" i="23"/>
  <c r="L448" i="23"/>
  <c r="L449" i="23"/>
  <c r="L450" i="23"/>
  <c r="L451" i="23"/>
  <c r="L452" i="23"/>
  <c r="L453" i="23"/>
  <c r="L454" i="23"/>
  <c r="L455" i="23"/>
  <c r="L456" i="23"/>
  <c r="L457" i="23"/>
  <c r="L458" i="23"/>
  <c r="L459" i="23"/>
  <c r="L460" i="23"/>
  <c r="L461" i="23"/>
  <c r="L462" i="23"/>
  <c r="L463" i="23"/>
  <c r="L464" i="23"/>
  <c r="L465" i="23"/>
  <c r="L466" i="23"/>
  <c r="L467" i="23"/>
  <c r="L468" i="23"/>
  <c r="L469" i="23"/>
  <c r="L470" i="23"/>
  <c r="L471" i="23"/>
  <c r="L472" i="23"/>
  <c r="L473" i="23"/>
  <c r="L474" i="23"/>
  <c r="L475" i="23"/>
  <c r="L476" i="23"/>
  <c r="L477" i="23"/>
  <c r="L478" i="23"/>
  <c r="L479" i="23"/>
  <c r="L480" i="23"/>
  <c r="L481" i="23"/>
  <c r="L482" i="23"/>
  <c r="L483" i="23"/>
  <c r="L484" i="23"/>
  <c r="L485" i="23"/>
  <c r="L486" i="23"/>
  <c r="L487" i="23"/>
  <c r="L488" i="23"/>
  <c r="L489" i="23"/>
  <c r="L490" i="23"/>
  <c r="L491" i="23"/>
  <c r="L492" i="23"/>
  <c r="L493" i="23"/>
  <c r="L494" i="23"/>
  <c r="L495" i="23"/>
  <c r="L496" i="23"/>
  <c r="L497" i="23"/>
  <c r="L498" i="23"/>
  <c r="L499" i="23"/>
  <c r="L500" i="23"/>
  <c r="L501" i="23"/>
  <c r="L502" i="23"/>
  <c r="L503" i="23"/>
  <c r="L504" i="23"/>
  <c r="L505" i="23"/>
  <c r="L506" i="23"/>
  <c r="L507" i="23"/>
  <c r="L508" i="23"/>
  <c r="L509" i="23"/>
  <c r="L510" i="23"/>
  <c r="L511" i="23"/>
  <c r="L512" i="23"/>
  <c r="L513" i="23"/>
  <c r="L514" i="23"/>
  <c r="L515" i="23"/>
  <c r="L516" i="23"/>
  <c r="L517" i="23"/>
  <c r="L518" i="23"/>
  <c r="L519" i="23"/>
  <c r="L520" i="23"/>
  <c r="L521" i="23"/>
  <c r="L522" i="23"/>
  <c r="L523" i="23"/>
  <c r="L524" i="23"/>
  <c r="L525" i="23"/>
  <c r="L526" i="23"/>
  <c r="L527" i="23"/>
  <c r="L528" i="23"/>
  <c r="L529" i="23"/>
  <c r="L530" i="23"/>
  <c r="L531" i="23"/>
  <c r="L532" i="23"/>
  <c r="L533" i="23"/>
  <c r="L534" i="23"/>
  <c r="L535" i="23"/>
  <c r="L536" i="23"/>
  <c r="L537" i="23"/>
  <c r="L538" i="23"/>
  <c r="L539" i="23"/>
  <c r="L540" i="23"/>
  <c r="L541" i="23"/>
  <c r="L542" i="23"/>
  <c r="L543" i="23"/>
  <c r="L544" i="23"/>
  <c r="L545" i="23"/>
  <c r="L546" i="23"/>
  <c r="L547" i="23"/>
  <c r="L548" i="23"/>
  <c r="L549" i="23"/>
  <c r="L550" i="23"/>
  <c r="L551" i="23"/>
  <c r="L552" i="23"/>
  <c r="L553" i="23"/>
  <c r="L554" i="23"/>
  <c r="L555" i="23"/>
  <c r="L556" i="23"/>
  <c r="L557" i="23"/>
  <c r="L558" i="23"/>
  <c r="L559" i="23"/>
  <c r="L560" i="23"/>
  <c r="L561" i="23"/>
  <c r="L562" i="23"/>
  <c r="L563" i="23"/>
  <c r="L564" i="23"/>
  <c r="L565" i="23"/>
  <c r="L566" i="23"/>
  <c r="L567" i="23"/>
  <c r="L568" i="23"/>
  <c r="L569" i="23"/>
  <c r="L570" i="23"/>
  <c r="L571" i="23"/>
  <c r="L572" i="23"/>
  <c r="L573" i="23"/>
  <c r="L574" i="23"/>
  <c r="L575" i="23"/>
  <c r="L576" i="23"/>
  <c r="L577" i="23"/>
  <c r="L578" i="23"/>
  <c r="L579" i="23"/>
  <c r="L580" i="23"/>
  <c r="L581" i="23"/>
  <c r="L582" i="23"/>
  <c r="L583" i="23"/>
  <c r="L584" i="23"/>
  <c r="L585" i="23"/>
  <c r="L586" i="23"/>
  <c r="L587" i="23"/>
  <c r="L588" i="23"/>
  <c r="L589" i="23"/>
  <c r="L590" i="23"/>
  <c r="L591" i="23"/>
  <c r="L592" i="23"/>
  <c r="L593" i="23"/>
  <c r="L594" i="23"/>
  <c r="L595" i="23"/>
  <c r="L596" i="23"/>
  <c r="L597" i="23"/>
  <c r="L598" i="23"/>
  <c r="L599" i="23"/>
  <c r="L600" i="23"/>
  <c r="L601" i="23"/>
  <c r="L602" i="23"/>
  <c r="L603" i="23"/>
  <c r="L604" i="23"/>
  <c r="L605" i="23"/>
  <c r="L606" i="23"/>
  <c r="L607" i="23"/>
  <c r="L608" i="23"/>
  <c r="L609" i="23"/>
  <c r="L610" i="23"/>
  <c r="L611" i="23"/>
  <c r="L612" i="23"/>
  <c r="L613" i="23"/>
  <c r="L614" i="23"/>
  <c r="L615" i="23"/>
  <c r="L616" i="23"/>
  <c r="L617" i="23"/>
  <c r="L618" i="23"/>
  <c r="L619" i="23"/>
  <c r="L620" i="23"/>
  <c r="L621" i="23"/>
  <c r="L622" i="23"/>
  <c r="L623" i="23"/>
  <c r="L624" i="23"/>
  <c r="L625" i="23"/>
  <c r="L626" i="23"/>
  <c r="L627" i="23"/>
  <c r="L628" i="23"/>
  <c r="L629" i="23"/>
  <c r="L630" i="23"/>
  <c r="L631" i="23"/>
  <c r="L632" i="23"/>
  <c r="L633" i="23"/>
  <c r="L634" i="23"/>
  <c r="L635" i="23"/>
  <c r="L636" i="23"/>
  <c r="L637" i="23"/>
  <c r="L638" i="23"/>
  <c r="L639" i="23"/>
  <c r="L640" i="23"/>
  <c r="L641" i="23"/>
  <c r="L642" i="23"/>
  <c r="L643" i="23"/>
  <c r="L644" i="23"/>
  <c r="L645" i="23"/>
  <c r="L646" i="23"/>
  <c r="L647" i="23"/>
  <c r="L648" i="23"/>
  <c r="L649" i="23"/>
  <c r="L650" i="23"/>
  <c r="L651" i="23"/>
  <c r="L652" i="23"/>
  <c r="L653" i="23"/>
  <c r="L654" i="23"/>
  <c r="L655" i="23"/>
  <c r="L656" i="23"/>
  <c r="L657" i="23"/>
  <c r="L658" i="23"/>
  <c r="L659" i="23"/>
  <c r="L660" i="23"/>
  <c r="L661" i="23"/>
  <c r="L662" i="23"/>
  <c r="L663" i="23"/>
  <c r="L664" i="23"/>
  <c r="L665" i="23"/>
  <c r="L666" i="23"/>
  <c r="L667" i="23"/>
  <c r="L668" i="23"/>
  <c r="L669" i="23"/>
  <c r="L670" i="23"/>
  <c r="L671" i="23"/>
  <c r="L672" i="23"/>
  <c r="L673" i="23"/>
  <c r="L674" i="23"/>
  <c r="L675" i="23"/>
  <c r="L676" i="23"/>
  <c r="L677" i="23"/>
  <c r="L678" i="23"/>
  <c r="L679" i="23"/>
  <c r="L680" i="23"/>
  <c r="L681" i="23"/>
  <c r="L682" i="23"/>
  <c r="L683" i="23"/>
  <c r="L684" i="23"/>
  <c r="L685" i="23"/>
  <c r="L686" i="23"/>
  <c r="L687" i="23"/>
  <c r="L688" i="23"/>
  <c r="L689" i="23"/>
  <c r="L690" i="23"/>
  <c r="L691" i="23"/>
  <c r="L692" i="23"/>
  <c r="L693" i="23"/>
  <c r="L694" i="23"/>
  <c r="L695" i="23"/>
  <c r="L696" i="23"/>
  <c r="L697" i="23"/>
  <c r="L698" i="23"/>
  <c r="L699" i="23"/>
  <c r="L700" i="23"/>
  <c r="L701" i="23"/>
  <c r="L702" i="23"/>
  <c r="L703" i="23"/>
  <c r="L704" i="23"/>
  <c r="L705" i="23"/>
  <c r="L706" i="23"/>
  <c r="L707" i="23"/>
  <c r="L708" i="23"/>
  <c r="L709" i="23"/>
  <c r="L710" i="23"/>
  <c r="L711" i="23"/>
  <c r="L712" i="23"/>
  <c r="L713" i="23"/>
  <c r="L714" i="23"/>
  <c r="L715" i="23"/>
  <c r="L716" i="23"/>
  <c r="L717" i="23"/>
  <c r="L718" i="23"/>
  <c r="L719" i="23"/>
  <c r="L720" i="23"/>
  <c r="L721" i="23"/>
  <c r="L722" i="23"/>
  <c r="L723" i="23"/>
  <c r="L724" i="23"/>
  <c r="L725" i="23"/>
  <c r="L726" i="23"/>
  <c r="L727" i="23"/>
  <c r="L728" i="23"/>
  <c r="L729" i="23"/>
  <c r="L730" i="23"/>
  <c r="L731" i="23"/>
  <c r="L732" i="23"/>
  <c r="L733" i="23"/>
  <c r="L734" i="23"/>
  <c r="L735" i="23"/>
  <c r="L736" i="23"/>
  <c r="L737" i="23"/>
  <c r="L738" i="23"/>
  <c r="L739" i="23"/>
  <c r="L740" i="23"/>
  <c r="L741" i="23"/>
  <c r="L742" i="23"/>
  <c r="L743" i="23"/>
  <c r="L744" i="23"/>
  <c r="L745" i="23"/>
  <c r="L746" i="23"/>
  <c r="L747" i="23"/>
  <c r="L748" i="23"/>
  <c r="L749" i="23"/>
  <c r="L750" i="23"/>
  <c r="L751" i="23"/>
  <c r="L752" i="23"/>
  <c r="L753" i="23"/>
  <c r="L754" i="23"/>
  <c r="L755" i="23"/>
  <c r="L756" i="23"/>
  <c r="L757" i="23"/>
  <c r="L758" i="23"/>
  <c r="L759" i="23"/>
  <c r="L760" i="23"/>
  <c r="L761" i="23"/>
  <c r="L762" i="23"/>
  <c r="L763" i="23"/>
  <c r="L764" i="23"/>
  <c r="L765" i="23"/>
  <c r="L766" i="23"/>
  <c r="L767" i="23"/>
  <c r="L768" i="23"/>
  <c r="L769" i="23"/>
  <c r="L770" i="23"/>
  <c r="L771" i="23"/>
  <c r="L772" i="23"/>
  <c r="L773" i="23"/>
  <c r="L774" i="23"/>
  <c r="L775" i="23"/>
  <c r="L776" i="23"/>
  <c r="L777" i="23"/>
  <c r="L778" i="23"/>
  <c r="L779" i="23"/>
  <c r="L780" i="23"/>
  <c r="L781" i="23"/>
  <c r="L782" i="23"/>
  <c r="L783" i="23"/>
  <c r="L784" i="23"/>
  <c r="L785" i="23"/>
  <c r="L786" i="23"/>
  <c r="L787" i="23"/>
  <c r="L788" i="23"/>
  <c r="L789" i="23"/>
  <c r="L790" i="23"/>
  <c r="L791" i="23"/>
  <c r="L792" i="23"/>
  <c r="L793" i="23"/>
  <c r="L794" i="23"/>
  <c r="L795" i="23"/>
  <c r="L796" i="23"/>
  <c r="L797" i="23"/>
  <c r="L798" i="23"/>
  <c r="L799" i="23"/>
  <c r="L800" i="23"/>
  <c r="L801" i="23"/>
  <c r="L802" i="23"/>
  <c r="L803" i="23"/>
  <c r="L804" i="23"/>
  <c r="L805" i="23"/>
  <c r="L806" i="23"/>
  <c r="L807" i="23"/>
  <c r="L808" i="23"/>
  <c r="L809" i="23"/>
  <c r="L810" i="23"/>
  <c r="L811" i="23"/>
  <c r="L812" i="23"/>
  <c r="L813" i="23"/>
  <c r="L814" i="23"/>
  <c r="L815" i="23"/>
  <c r="L816" i="23"/>
  <c r="L817" i="23"/>
  <c r="L818" i="23"/>
  <c r="L417" i="23"/>
  <c r="L415" i="23"/>
  <c r="L414" i="23"/>
  <c r="L413" i="23"/>
  <c r="L412" i="23"/>
  <c r="L411" i="23"/>
  <c r="L410" i="23"/>
  <c r="L409" i="23"/>
  <c r="L408" i="23"/>
  <c r="L407" i="23"/>
  <c r="L406" i="23"/>
  <c r="L405" i="23"/>
  <c r="L404" i="23"/>
  <c r="L403" i="23"/>
  <c r="L402" i="23"/>
  <c r="L401" i="23"/>
  <c r="L400" i="23"/>
  <c r="L399" i="23"/>
  <c r="L398" i="23"/>
  <c r="L397" i="23"/>
  <c r="L396" i="23"/>
  <c r="L395" i="23"/>
  <c r="L394" i="23"/>
  <c r="L393" i="23"/>
  <c r="L392" i="23"/>
  <c r="L391" i="23"/>
  <c r="L390" i="23"/>
  <c r="L389" i="23"/>
  <c r="L388" i="23"/>
  <c r="L387" i="23"/>
  <c r="L386" i="23"/>
  <c r="L385" i="23"/>
  <c r="L384" i="23"/>
  <c r="L383" i="23"/>
  <c r="L382" i="23"/>
  <c r="L381" i="23"/>
  <c r="L380" i="23"/>
  <c r="L379" i="23"/>
  <c r="L378" i="23"/>
  <c r="L377" i="23"/>
  <c r="L376" i="23"/>
  <c r="L375" i="23"/>
  <c r="L374" i="23"/>
  <c r="L373" i="23"/>
  <c r="L372" i="23"/>
  <c r="L371" i="23"/>
  <c r="L370" i="23"/>
  <c r="L369" i="23"/>
  <c r="L368" i="23"/>
  <c r="L367" i="23"/>
  <c r="L366" i="23"/>
  <c r="L365" i="23"/>
  <c r="L364" i="23"/>
  <c r="L363" i="23"/>
  <c r="L362" i="23"/>
  <c r="L361" i="23"/>
  <c r="L360" i="23"/>
  <c r="L359" i="23"/>
  <c r="L358" i="23"/>
  <c r="L357" i="23"/>
  <c r="L356" i="23"/>
  <c r="L355" i="23"/>
  <c r="L354" i="23"/>
  <c r="L353" i="23"/>
  <c r="L352" i="23"/>
  <c r="L351" i="23"/>
  <c r="L350" i="23"/>
  <c r="L349" i="23"/>
  <c r="L348" i="23"/>
  <c r="L347" i="23"/>
  <c r="L346" i="23"/>
  <c r="L345" i="23"/>
  <c r="L344" i="23"/>
  <c r="L343" i="23"/>
  <c r="L342" i="23"/>
  <c r="L341" i="23"/>
  <c r="L335" i="23"/>
  <c r="L334" i="23"/>
  <c r="L333" i="23"/>
  <c r="L332" i="23"/>
  <c r="L331" i="23"/>
  <c r="L330" i="23"/>
  <c r="L329" i="23"/>
  <c r="L328" i="23"/>
  <c r="L327" i="23"/>
  <c r="L326" i="23"/>
  <c r="L325" i="23"/>
  <c r="L324" i="23"/>
  <c r="L323" i="23"/>
  <c r="L322" i="23"/>
  <c r="L321" i="23"/>
  <c r="L320" i="23"/>
  <c r="L319" i="23"/>
  <c r="L318" i="23"/>
  <c r="L317" i="23"/>
  <c r="L316" i="23"/>
  <c r="L315" i="23"/>
  <c r="L314" i="23"/>
  <c r="L313" i="23"/>
  <c r="L312" i="23"/>
  <c r="L311" i="23"/>
  <c r="L310" i="23"/>
  <c r="L309" i="23"/>
  <c r="L308" i="23"/>
  <c r="L307" i="23"/>
  <c r="L306" i="23"/>
  <c r="L305" i="23"/>
  <c r="L304" i="23"/>
  <c r="L303" i="23"/>
  <c r="L302" i="23"/>
  <c r="L301" i="23"/>
  <c r="L300" i="23"/>
  <c r="L299" i="23"/>
  <c r="L298" i="23"/>
  <c r="L297" i="23"/>
  <c r="L296" i="23"/>
  <c r="L295" i="23"/>
  <c r="L294" i="23"/>
  <c r="L293" i="23"/>
  <c r="L292" i="23"/>
  <c r="L291" i="23"/>
  <c r="L290" i="23"/>
  <c r="L289" i="23"/>
  <c r="L288" i="23"/>
  <c r="L287" i="23"/>
  <c r="L286" i="23"/>
  <c r="L285" i="23"/>
  <c r="L284" i="23"/>
  <c r="L283" i="23"/>
  <c r="L282" i="23"/>
  <c r="L281" i="23"/>
  <c r="L280" i="23"/>
  <c r="L279" i="23"/>
  <c r="L278" i="23"/>
  <c r="L277" i="23"/>
  <c r="L276" i="23"/>
  <c r="L275" i="23"/>
  <c r="L274" i="23"/>
  <c r="L273" i="23"/>
  <c r="L272" i="23"/>
  <c r="L271" i="23"/>
  <c r="L270" i="23"/>
  <c r="L269" i="23"/>
  <c r="L268" i="23"/>
  <c r="L267" i="23"/>
  <c r="L266" i="23"/>
  <c r="L265" i="23"/>
  <c r="L264" i="23"/>
  <c r="L263" i="23"/>
  <c r="L262" i="23"/>
  <c r="L261" i="23"/>
  <c r="L260" i="23"/>
  <c r="L259" i="23"/>
  <c r="L258" i="23"/>
  <c r="L257" i="23"/>
  <c r="L256" i="23"/>
  <c r="L255" i="23"/>
  <c r="L254" i="23"/>
  <c r="L253" i="23"/>
  <c r="L252" i="23"/>
  <c r="L251" i="23"/>
  <c r="L250" i="23"/>
  <c r="L249" i="23"/>
  <c r="L248" i="23"/>
  <c r="L247" i="23"/>
  <c r="L246" i="23"/>
  <c r="L245" i="23"/>
  <c r="L244" i="23"/>
  <c r="L243" i="23"/>
  <c r="L242" i="23"/>
  <c r="L241" i="23"/>
  <c r="L240" i="23"/>
  <c r="L239" i="23"/>
  <c r="L238" i="23"/>
  <c r="L237" i="23"/>
  <c r="L236" i="23"/>
  <c r="L235" i="23"/>
  <c r="L234" i="23"/>
  <c r="L233" i="23"/>
  <c r="L232" i="23"/>
  <c r="L231" i="23"/>
  <c r="L230" i="23"/>
  <c r="L229" i="23"/>
  <c r="L228" i="23"/>
  <c r="L227" i="23"/>
  <c r="L226" i="23"/>
  <c r="L225" i="23"/>
  <c r="L224" i="23"/>
  <c r="L223" i="23"/>
  <c r="L222" i="23"/>
  <c r="L221" i="23"/>
  <c r="L220" i="23"/>
  <c r="L219" i="23"/>
  <c r="L218" i="23"/>
  <c r="L217" i="23"/>
  <c r="L216" i="23"/>
  <c r="L215" i="23"/>
  <c r="L213" i="23"/>
  <c r="L110" i="23"/>
  <c r="L111" i="23"/>
  <c r="L112" i="23"/>
  <c r="L113" i="23"/>
  <c r="L114" i="23"/>
  <c r="L115" i="23"/>
  <c r="L116" i="23"/>
  <c r="L117" i="23"/>
  <c r="L118" i="23"/>
  <c r="L119" i="23"/>
  <c r="L120" i="23"/>
  <c r="L121" i="23"/>
  <c r="L122" i="23"/>
  <c r="L123" i="23"/>
  <c r="L124" i="23"/>
  <c r="L125" i="23"/>
  <c r="L126" i="23"/>
  <c r="L127" i="23"/>
  <c r="L128" i="23"/>
  <c r="L129" i="23"/>
  <c r="L130" i="23"/>
  <c r="L131" i="23"/>
  <c r="L132" i="23"/>
  <c r="L133" i="23"/>
  <c r="L134" i="23"/>
  <c r="L135" i="23"/>
  <c r="L136" i="23"/>
  <c r="L137" i="23"/>
  <c r="L138" i="23"/>
  <c r="L139" i="23"/>
  <c r="L140" i="23"/>
  <c r="L141" i="23"/>
  <c r="L142" i="23"/>
  <c r="L143" i="23"/>
  <c r="L144" i="23"/>
  <c r="L145" i="23"/>
  <c r="L146" i="23"/>
  <c r="L147" i="23"/>
  <c r="L148" i="23"/>
  <c r="L149" i="23"/>
  <c r="L150" i="23"/>
  <c r="L151" i="23"/>
  <c r="L152" i="23"/>
  <c r="L153" i="23"/>
  <c r="L154" i="23"/>
  <c r="L155" i="23"/>
  <c r="L156" i="23"/>
  <c r="L157" i="23"/>
  <c r="L158" i="23"/>
  <c r="L159" i="23"/>
  <c r="L160" i="23"/>
  <c r="L161" i="23"/>
  <c r="L162" i="23"/>
  <c r="L163" i="23"/>
  <c r="L164" i="23"/>
  <c r="L165" i="23"/>
  <c r="L166" i="23"/>
  <c r="L167" i="23"/>
  <c r="L168" i="23"/>
  <c r="L169" i="23"/>
  <c r="L170" i="23"/>
  <c r="L171" i="23"/>
  <c r="L172" i="23"/>
  <c r="L173" i="23"/>
  <c r="L174" i="23"/>
  <c r="L175" i="23"/>
  <c r="L176" i="23"/>
  <c r="L177" i="23"/>
  <c r="L178" i="23"/>
  <c r="L179" i="23"/>
  <c r="L180" i="23"/>
  <c r="L181" i="23"/>
  <c r="L182" i="23"/>
  <c r="L183" i="23"/>
  <c r="L184" i="23"/>
  <c r="L185" i="23"/>
  <c r="L186" i="23"/>
  <c r="L187" i="23"/>
  <c r="L188" i="23"/>
  <c r="L189" i="23"/>
  <c r="L190" i="23"/>
  <c r="L191" i="23"/>
  <c r="L192" i="23"/>
  <c r="L193" i="23"/>
  <c r="L194" i="23"/>
  <c r="L195" i="23"/>
  <c r="L196" i="23"/>
  <c r="L197" i="23"/>
  <c r="L198" i="23"/>
  <c r="L199" i="23"/>
  <c r="L200" i="23"/>
  <c r="L201" i="23"/>
  <c r="L202" i="23"/>
  <c r="L203" i="23"/>
  <c r="L204" i="23"/>
  <c r="L205" i="23"/>
  <c r="L206" i="23"/>
  <c r="L207" i="23"/>
  <c r="L208" i="23"/>
  <c r="L209" i="23"/>
  <c r="L210" i="23"/>
  <c r="L211" i="23"/>
  <c r="L212" i="23"/>
  <c r="L109" i="23"/>
  <c r="L107" i="23"/>
  <c r="L97" i="23"/>
  <c r="L98" i="23"/>
  <c r="L99" i="23"/>
  <c r="L100" i="23"/>
  <c r="L101" i="23"/>
  <c r="L102" i="23"/>
  <c r="L103" i="23"/>
  <c r="L104" i="23"/>
  <c r="L105" i="23"/>
  <c r="L106" i="23"/>
  <c r="L64" i="23"/>
  <c r="L13" i="23"/>
  <c r="L11" i="23"/>
  <c r="L3" i="23"/>
  <c r="L4" i="23"/>
  <c r="L5" i="23"/>
  <c r="L6" i="23"/>
  <c r="L7" i="23"/>
  <c r="L8" i="23"/>
  <c r="L9" i="23"/>
  <c r="L10" i="23"/>
  <c r="L2" i="23"/>
  <c r="L94" i="23"/>
  <c r="L95" i="23"/>
  <c r="L96" i="23"/>
  <c r="L93" i="23"/>
  <c r="L67" i="23"/>
  <c r="L68" i="23"/>
  <c r="L69" i="23"/>
  <c r="L70" i="23"/>
  <c r="L71" i="23"/>
  <c r="L72" i="23"/>
  <c r="L73" i="23"/>
  <c r="L74" i="23"/>
  <c r="L75" i="23"/>
  <c r="L76" i="23"/>
  <c r="L77" i="23"/>
  <c r="L78" i="23"/>
  <c r="L79" i="23"/>
  <c r="L80" i="23"/>
  <c r="L81" i="23"/>
  <c r="L82" i="23"/>
  <c r="L83" i="23"/>
  <c r="L84" i="23"/>
  <c r="L85" i="23"/>
  <c r="L86" i="23"/>
  <c r="L87" i="23"/>
  <c r="L88" i="23"/>
  <c r="L89" i="23"/>
  <c r="L90" i="23"/>
  <c r="L91" i="23"/>
  <c r="L92" i="23"/>
  <c r="L66" i="23"/>
  <c r="L35" i="23"/>
  <c r="L36" i="23"/>
  <c r="L37" i="23"/>
  <c r="L38" i="23"/>
  <c r="L39" i="23"/>
  <c r="L40" i="23"/>
  <c r="L41" i="23"/>
  <c r="L42" i="23"/>
  <c r="L43" i="23"/>
  <c r="L44" i="23"/>
  <c r="L45" i="23"/>
  <c r="L46" i="23"/>
  <c r="L47" i="23"/>
  <c r="L48" i="23"/>
  <c r="L49" i="23"/>
  <c r="L50" i="23"/>
  <c r="L51" i="23"/>
  <c r="L52" i="23"/>
  <c r="L53" i="23"/>
  <c r="L54" i="23"/>
  <c r="L55" i="23"/>
  <c r="L56" i="23"/>
  <c r="L57" i="23"/>
  <c r="L58" i="23"/>
  <c r="L59" i="23"/>
  <c r="L60" i="23"/>
  <c r="L61" i="23"/>
  <c r="L62" i="23"/>
  <c r="L63" i="23"/>
  <c r="L29" i="23"/>
  <c r="L30" i="23"/>
  <c r="L31" i="23"/>
  <c r="L32" i="23"/>
  <c r="L33" i="23"/>
  <c r="L34" i="23"/>
  <c r="L22" i="23"/>
  <c r="L23" i="23"/>
  <c r="L24" i="23"/>
  <c r="L25" i="23"/>
  <c r="L26" i="23"/>
  <c r="L27" i="23"/>
  <c r="L28" i="23"/>
  <c r="L14" i="23"/>
  <c r="L15" i="23"/>
  <c r="L16" i="23"/>
  <c r="L17" i="23"/>
  <c r="L18" i="23"/>
  <c r="L19" i="23"/>
  <c r="L20" i="23"/>
  <c r="L21" i="23"/>
  <c r="F11" i="23"/>
  <c r="F64" i="23"/>
  <c r="F107" i="23"/>
  <c r="F213" i="23"/>
  <c r="F415" i="23"/>
  <c r="F819" i="23"/>
  <c r="I11" i="23"/>
  <c r="I64" i="23"/>
  <c r="I107" i="23"/>
  <c r="I213" i="23"/>
  <c r="I415" i="23"/>
  <c r="I819" i="23"/>
  <c r="J11" i="23"/>
  <c r="J64" i="23"/>
  <c r="J107" i="23"/>
  <c r="J213" i="23"/>
  <c r="J415" i="23"/>
  <c r="J819" i="23"/>
  <c r="D213" i="23"/>
  <c r="J832" i="23"/>
  <c r="J823" i="23"/>
  <c r="J825" i="23"/>
  <c r="J827" i="23"/>
  <c r="J829" i="23"/>
  <c r="I823" i="23"/>
  <c r="I825" i="23"/>
  <c r="I827" i="23"/>
  <c r="I829" i="23"/>
  <c r="I835" i="23"/>
  <c r="G835" i="23"/>
  <c r="F72" i="6"/>
  <c r="C11" i="23"/>
  <c r="C64" i="23"/>
  <c r="C107" i="23"/>
  <c r="C213" i="23"/>
  <c r="C819" i="23"/>
  <c r="C415" i="23"/>
  <c r="C823" i="23"/>
  <c r="D11" i="23"/>
  <c r="D64" i="23"/>
  <c r="D107" i="23"/>
  <c r="D819" i="23"/>
  <c r="D415" i="23"/>
  <c r="D823" i="23"/>
  <c r="F823" i="23"/>
  <c r="D11" i="22"/>
  <c r="F11" i="22"/>
  <c r="H11" i="22"/>
  <c r="D10" i="22"/>
  <c r="D9" i="22"/>
  <c r="J101" i="19"/>
  <c r="G7" i="18"/>
  <c r="D17" i="21"/>
  <c r="J84" i="19"/>
  <c r="J85" i="19"/>
  <c r="J86" i="19"/>
  <c r="J87" i="19"/>
  <c r="J88" i="19"/>
  <c r="J89" i="19"/>
  <c r="J90" i="19"/>
  <c r="J91" i="19"/>
  <c r="J92" i="19"/>
  <c r="J93" i="19"/>
  <c r="J94" i="19"/>
  <c r="J95" i="19"/>
  <c r="J96" i="19"/>
  <c r="J97" i="19"/>
  <c r="J98" i="19"/>
  <c r="J99" i="19"/>
  <c r="J100" i="19"/>
  <c r="J10" i="19"/>
  <c r="J11" i="19"/>
  <c r="J12" i="19"/>
  <c r="J13" i="19"/>
  <c r="J14" i="19"/>
  <c r="J15" i="19"/>
  <c r="J16" i="19"/>
  <c r="J17" i="19"/>
  <c r="J18" i="19"/>
  <c r="J19" i="19"/>
  <c r="J20" i="19"/>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6" i="19"/>
  <c r="J7" i="19"/>
  <c r="J8" i="19"/>
  <c r="J9" i="19"/>
  <c r="J5" i="19"/>
  <c r="J8" i="18"/>
  <c r="I9" i="18"/>
  <c r="J9" i="18"/>
  <c r="I10" i="18"/>
  <c r="J10" i="18"/>
  <c r="I11" i="18"/>
  <c r="J11" i="18"/>
  <c r="I12" i="18"/>
  <c r="J12" i="18"/>
  <c r="J13" i="18"/>
  <c r="J14" i="18"/>
  <c r="J15" i="18"/>
  <c r="J7" i="18"/>
  <c r="D7" i="18"/>
  <c r="M9" i="6"/>
  <c r="E6" i="4"/>
  <c r="E7" i="4"/>
  <c r="E5" i="4"/>
  <c r="E11" i="4"/>
  <c r="E14" i="4"/>
  <c r="E13" i="4"/>
  <c r="E15" i="4"/>
  <c r="E16" i="4"/>
  <c r="F18" i="14"/>
  <c r="E18" i="14"/>
  <c r="O4" i="6"/>
  <c r="O7" i="6"/>
  <c r="D67" i="4"/>
  <c r="F11" i="5"/>
  <c r="E11" i="5"/>
  <c r="C65" i="5"/>
  <c r="C49" i="5"/>
  <c r="C48" i="5"/>
  <c r="E48" i="4"/>
  <c r="C7" i="5"/>
  <c r="C57" i="5"/>
  <c r="C45" i="5"/>
  <c r="C27" i="5"/>
  <c r="C15" i="5"/>
  <c r="C14" i="5"/>
  <c r="C13" i="5"/>
  <c r="C6" i="5"/>
  <c r="C5" i="5"/>
  <c r="E16" i="5"/>
  <c r="E57" i="4"/>
  <c r="E45" i="4"/>
  <c r="E27" i="4"/>
  <c r="H8" i="4"/>
  <c r="H5" i="4"/>
  <c r="F47" i="4"/>
  <c r="F49" i="4"/>
  <c r="E49" i="4"/>
  <c r="E65" i="4"/>
  <c r="E19" i="5"/>
  <c r="F12" i="5"/>
  <c r="C11" i="5"/>
  <c r="C16" i="5"/>
  <c r="F45" i="4"/>
  <c r="F27" i="4"/>
  <c r="E67" i="4"/>
  <c r="C18" i="5"/>
  <c r="E12" i="5"/>
  <c r="F65" i="4"/>
  <c r="C67" i="5"/>
  <c r="F6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Nicole L. Cicogna</author>
  </authors>
  <commentList>
    <comment ref="E29" authorId="0" shapeId="0" xr:uid="{EA1AD817-6C36-1B49-BAB7-CC8CADA1E57F}">
      <text>
        <r>
          <rPr>
            <b/>
            <sz val="10"/>
            <color rgb="FF000000"/>
            <rFont val="Tahoma"/>
            <family val="2"/>
          </rPr>
          <t>Nicole L. Cicogna:</t>
        </r>
        <r>
          <rPr>
            <sz val="10"/>
            <color rgb="FF000000"/>
            <rFont val="Tahoma"/>
            <family val="2"/>
          </rPr>
          <t xml:space="preserve">
</t>
        </r>
        <r>
          <rPr>
            <sz val="10"/>
            <color rgb="FF000000"/>
            <rFont val="Tahoma"/>
            <family val="2"/>
          </rPr>
          <t xml:space="preserve">$400 to DJ, Ck #1001
</t>
        </r>
      </text>
    </comment>
    <comment ref="E50" authorId="0" shapeId="0" xr:uid="{E30A4062-FB63-5D44-8EA1-82324578C416}">
      <text>
        <r>
          <rPr>
            <b/>
            <sz val="10"/>
            <color rgb="FF000000"/>
            <rFont val="Tahoma"/>
            <family val="2"/>
          </rPr>
          <t>Nicole L. Cicogna:</t>
        </r>
        <r>
          <rPr>
            <sz val="10"/>
            <color rgb="FF000000"/>
            <rFont val="Tahoma"/>
            <family val="2"/>
          </rPr>
          <t xml:space="preserve">
</t>
        </r>
        <r>
          <rPr>
            <sz val="10"/>
            <color rgb="FF000000"/>
            <rFont val="Tahoma"/>
            <family val="2"/>
          </rPr>
          <t xml:space="preserve">Misc credit from Chase 12.15.25
</t>
        </r>
      </text>
    </comment>
    <comment ref="D54" authorId="0" shapeId="0" xr:uid="{3D2FE222-DC8D-054C-9374-CB0281C40C56}">
      <text>
        <r>
          <rPr>
            <b/>
            <sz val="10"/>
            <color rgb="FF000000"/>
            <rFont val="Tahoma"/>
            <family val="2"/>
          </rPr>
          <t>Nicole L. Cicogna:</t>
        </r>
        <r>
          <rPr>
            <sz val="10"/>
            <color rgb="FF000000"/>
            <rFont val="Tahoma"/>
            <family val="2"/>
          </rPr>
          <t xml:space="preserve">
</t>
        </r>
        <r>
          <rPr>
            <sz val="10"/>
            <color rgb="FF000000"/>
            <rFont val="Tahoma"/>
            <family val="2"/>
          </rPr>
          <t xml:space="preserve">Deluxe Business Systems (Debit)
</t>
        </r>
        <r>
          <rPr>
            <sz val="10"/>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Nicole L. Cicogna</author>
  </authors>
  <commentList>
    <comment ref="E11" authorId="0" shapeId="0" xr:uid="{9FBB3F8D-2B40-DD4D-A10B-E85AFD92816D}">
      <text>
        <r>
          <rPr>
            <b/>
            <sz val="10"/>
            <color rgb="FF000000"/>
            <rFont val="Tahoma"/>
            <family val="2"/>
          </rPr>
          <t>Nicole L. Cicogna:</t>
        </r>
        <r>
          <rPr>
            <sz val="10"/>
            <color rgb="FF000000"/>
            <rFont val="Tahoma"/>
            <family val="2"/>
          </rPr>
          <t xml:space="preserve">
</t>
        </r>
        <r>
          <rPr>
            <sz val="10"/>
            <color rgb="FF000000"/>
            <rFont val="Tahoma"/>
            <family val="2"/>
          </rPr>
          <t>STK handled hotel comp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Nicole L. Cicogna</author>
  </authors>
  <commentList>
    <comment ref="E5" authorId="0" shapeId="0" xr:uid="{E0C385BF-844A-FF47-9991-695FD96E16BB}">
      <text>
        <r>
          <rPr>
            <b/>
            <sz val="10"/>
            <color rgb="FF000000"/>
            <rFont val="Tahoma"/>
            <family val="2"/>
          </rPr>
          <t>Nicole L. Cicogna:</t>
        </r>
        <r>
          <rPr>
            <sz val="10"/>
            <color rgb="FF000000"/>
            <rFont val="Tahoma"/>
            <family val="2"/>
          </rPr>
          <t xml:space="preserve">
</t>
        </r>
      </text>
    </comment>
  </commentList>
</comments>
</file>

<file path=xl/sharedStrings.xml><?xml version="1.0" encoding="utf-8"?>
<sst xmlns="http://schemas.openxmlformats.org/spreadsheetml/2006/main" count="5397" uniqueCount="3047">
  <si>
    <t>Other Expenses</t>
  </si>
  <si>
    <t>Budget</t>
  </si>
  <si>
    <t>Variance</t>
  </si>
  <si>
    <t>Subtotal Convention Income</t>
  </si>
  <si>
    <t>Subtotal Convention Refunds</t>
  </si>
  <si>
    <t>Convention Refunds</t>
  </si>
  <si>
    <t>Convention Income</t>
  </si>
  <si>
    <t>Registrations</t>
  </si>
  <si>
    <t>Banquets</t>
  </si>
  <si>
    <t>Registration Scholarships</t>
  </si>
  <si>
    <t>7th Tradition - Hospitality Suite</t>
  </si>
  <si>
    <t>Banquets - Kosher Surcharge</t>
  </si>
  <si>
    <t>7th Tradition - Contributions</t>
  </si>
  <si>
    <t>Registrations Refunds</t>
  </si>
  <si>
    <t>Banquet Refunds</t>
  </si>
  <si>
    <t>Scholarship Refunds</t>
  </si>
  <si>
    <t>TOTAL Convention Income</t>
  </si>
  <si>
    <t>Hotel Convention Expenses</t>
  </si>
  <si>
    <t>Banquet - Hotel Charge (Cost)</t>
  </si>
  <si>
    <t>Banquet - Staff Gratuities</t>
  </si>
  <si>
    <t>Administrative Fees - Banquets</t>
  </si>
  <si>
    <t>Facility Fee &amp; Technology</t>
  </si>
  <si>
    <t>Administrative Fees - All Other</t>
  </si>
  <si>
    <t>Committee Expenses</t>
  </si>
  <si>
    <t>Chairperson</t>
  </si>
  <si>
    <t>Entertainment</t>
  </si>
  <si>
    <t>Greeters</t>
  </si>
  <si>
    <t>Hospitality</t>
  </si>
  <si>
    <t>Programs (incl printing)</t>
  </si>
  <si>
    <t>Accessibilities</t>
  </si>
  <si>
    <t>Translation/Interpretation</t>
  </si>
  <si>
    <t>Tech Service Expense</t>
  </si>
  <si>
    <t>Alkathon</t>
  </si>
  <si>
    <t>Banquet</t>
  </si>
  <si>
    <t>Volunteers</t>
  </si>
  <si>
    <t>Publicity (incl Printing)</t>
  </si>
  <si>
    <t>American Sign Language (ASL)</t>
  </si>
  <si>
    <t>Liaison - Al-Anon</t>
  </si>
  <si>
    <t>Treasurer</t>
  </si>
  <si>
    <t>Bounced Check/Bank Fees</t>
  </si>
  <si>
    <t>P.O. Box Rental</t>
  </si>
  <si>
    <t>Postage</t>
  </si>
  <si>
    <t>Supplies</t>
  </si>
  <si>
    <t>Hotel/Travel/Other Reimbursement</t>
  </si>
  <si>
    <t>Flowers</t>
  </si>
  <si>
    <t>Miscellaneous</t>
  </si>
  <si>
    <t>Subtotal Hotel Convention Expenses</t>
  </si>
  <si>
    <t>Subtotal Committee Expenses</t>
  </si>
  <si>
    <t>Subtotal Other Expenses</t>
  </si>
  <si>
    <t>TOTAL Convention Expenses</t>
  </si>
  <si>
    <t>INCOME</t>
  </si>
  <si>
    <t>EXPENSES</t>
  </si>
  <si>
    <t>Account</t>
  </si>
  <si>
    <t>Description</t>
  </si>
  <si>
    <t>Subtotal Treasurer Expenses</t>
  </si>
  <si>
    <t>2025 Stats</t>
  </si>
  <si>
    <t>Registrations Budgeted</t>
  </si>
  <si>
    <t>Banquet Price</t>
  </si>
  <si>
    <t>Banquet Tickets Budgeted</t>
  </si>
  <si>
    <t>Scholarships</t>
  </si>
  <si>
    <t>NET INCOME</t>
  </si>
  <si>
    <t>Registration Price</t>
  </si>
  <si>
    <t>Liaison - Hispanic District</t>
  </si>
  <si>
    <t>Online Fees Convention Reg/Ban</t>
  </si>
  <si>
    <t>2026 CONVENTION BUDGET</t>
  </si>
  <si>
    <t>2026 Assumptions</t>
  </si>
  <si>
    <t>SENY Reimbursement - Airtable</t>
  </si>
  <si>
    <t>Hotel Convention Income</t>
  </si>
  <si>
    <t>Treasurer Expenses</t>
  </si>
  <si>
    <t>2026 SENY CONVENTION BUDGET</t>
  </si>
  <si>
    <t>Executive Summary</t>
  </si>
  <si>
    <t>number check</t>
  </si>
  <si>
    <t>Expense increases are due to increased prices by the Marriott.</t>
  </si>
  <si>
    <t>Convention registration price held at $31/pp.</t>
  </si>
  <si>
    <t>Banquet ticket price increased by $2/pp to $100 to cover increase by the hotel.</t>
  </si>
  <si>
    <t xml:space="preserve">Income generated per registrant is $31.63*. </t>
  </si>
  <si>
    <t>*This assumes 1,200 registrants, and banquet revenue excluded.</t>
  </si>
  <si>
    <t>Registrations Sold</t>
  </si>
  <si>
    <t>Banquet Tickets Sold</t>
  </si>
  <si>
    <t>Registration Scholarships Budgeted</t>
  </si>
  <si>
    <t>Registration Scholarships Received</t>
  </si>
  <si>
    <t>Registration (incl name badges badges)</t>
  </si>
  <si>
    <t xml:space="preserve">Travel Reimbursement - Speakers &amp; Delegate </t>
  </si>
  <si>
    <t>Reimbursements &amp; Comps</t>
  </si>
  <si>
    <t>Subtotal Reimbursements &amp; Comps</t>
  </si>
  <si>
    <t xml:space="preserve">Banquet &amp; Registration Comps - Speakers &amp; Delegate </t>
  </si>
  <si>
    <t>Nearly a balanced budget with a 2% surplus, $1,116</t>
  </si>
  <si>
    <t>Expense incurred per registrant is $28.28*.</t>
  </si>
  <si>
    <t>Banquet - Administrative Fees - 24%</t>
  </si>
  <si>
    <t>Actuals</t>
  </si>
  <si>
    <t>Registration (incl. name badges)</t>
  </si>
  <si>
    <t>YTD Actuals</t>
  </si>
  <si>
    <t>Jan 2026</t>
  </si>
  <si>
    <t>Dec 2025</t>
  </si>
  <si>
    <t>Nov 2025</t>
  </si>
  <si>
    <t>Oct 2025</t>
  </si>
  <si>
    <t>Amount</t>
  </si>
  <si>
    <t>Fee</t>
  </si>
  <si>
    <t>Tender</t>
  </si>
  <si>
    <t>Date Created</t>
  </si>
  <si>
    <t>Registration</t>
  </si>
  <si>
    <t>OCTOBER</t>
  </si>
  <si>
    <t>NOVEMBER</t>
  </si>
  <si>
    <t>DECEMBER</t>
  </si>
  <si>
    <t>Details</t>
  </si>
  <si>
    <t>Posting Date</t>
  </si>
  <si>
    <t>Type</t>
  </si>
  <si>
    <t>Balance</t>
  </si>
  <si>
    <t>Check or Slip #</t>
  </si>
  <si>
    <t>CREDIT</t>
  </si>
  <si>
    <t>Stripe</t>
  </si>
  <si>
    <t>ACH_CREDIT</t>
  </si>
  <si>
    <t>MISC_CREDIT</t>
  </si>
  <si>
    <t>CHECK</t>
  </si>
  <si>
    <t>CHECK_PAID</t>
  </si>
  <si>
    <t>DEBIT</t>
  </si>
  <si>
    <t>ACH_DEBIT</t>
  </si>
  <si>
    <t>DSLIP</t>
  </si>
  <si>
    <t>DEPOSIT  ID NUMBER 884681</t>
  </si>
  <si>
    <t>DEPOSIT</t>
  </si>
  <si>
    <t>DEPOSIT  ID NUMBER 524156</t>
  </si>
  <si>
    <t>NY Intergroup Contribution - Shades</t>
  </si>
  <si>
    <t>Shawn Kelly</t>
  </si>
  <si>
    <t>Banquet &amp; Registration Comps - Speakers &amp; Delegate</t>
  </si>
  <si>
    <t>Chase Bank</t>
  </si>
  <si>
    <t>Credit</t>
  </si>
  <si>
    <t>Heather Karabec</t>
  </si>
  <si>
    <t>Badge Ribbons (1.15.26)</t>
  </si>
  <si>
    <t>Envelopes (1.7.26)</t>
  </si>
  <si>
    <t>Add'l Envelopes (1.7.26)</t>
  </si>
  <si>
    <t>Stickers (1.7.26) batch 1</t>
  </si>
  <si>
    <t>Stickers (1.7.26) batch 2</t>
  </si>
  <si>
    <t>Pens (1.6.26)</t>
  </si>
  <si>
    <t>Lanyards &amp; Badges (12.19.25)</t>
  </si>
  <si>
    <t>NY Intergroup Contributions: Shades</t>
  </si>
  <si>
    <t>NY Intergroup</t>
  </si>
  <si>
    <t>Ck #1001</t>
  </si>
  <si>
    <t>Deluxe Business Systems</t>
  </si>
  <si>
    <t>Banking: dep slips, checks, binder, stamp, etc.</t>
  </si>
  <si>
    <t>Program (incl printing)</t>
  </si>
  <si>
    <t>Nicole Cicogna</t>
  </si>
  <si>
    <t>Ck #1002</t>
  </si>
  <si>
    <t>P/O Box Rental</t>
  </si>
  <si>
    <t>Donation for use of shades (Mike C.)</t>
  </si>
  <si>
    <t xml:space="preserve">   2026 SENY Convention</t>
  </si>
  <si>
    <t>Chamille Thayer</t>
  </si>
  <si>
    <t>Saturday night speaker</t>
  </si>
  <si>
    <t>Reg &amp; Banquet</t>
  </si>
  <si>
    <t>Conv Chair</t>
  </si>
  <si>
    <t>Reg, Banquet, Hotel</t>
  </si>
  <si>
    <t>Conv Treasurer</t>
  </si>
  <si>
    <t>Friday night speaker from GSO</t>
  </si>
  <si>
    <t>Guest</t>
  </si>
  <si>
    <t>Role</t>
  </si>
  <si>
    <t>Paid</t>
  </si>
  <si>
    <t>Refunded</t>
  </si>
  <si>
    <t>Comped Item(s)</t>
  </si>
  <si>
    <t>Straight Comp</t>
  </si>
  <si>
    <t xml:space="preserve">   Registration, Banquet, Hotel</t>
  </si>
  <si>
    <t>Eileen Allers</t>
  </si>
  <si>
    <t>Shaleen Makhijani-Shivdasani</t>
  </si>
  <si>
    <t>Friday night Al-Anon speaker</t>
  </si>
  <si>
    <t>Date</t>
  </si>
  <si>
    <t>Early Oct test registration charges were "reversed," so they didn't have to be refunded.</t>
  </si>
  <si>
    <t>Ribbons (1.15.26)</t>
  </si>
  <si>
    <t>Labels &amp; Meal Stickers (2.9.26)</t>
  </si>
  <si>
    <t>Ck #1003</t>
  </si>
  <si>
    <t>Ck # 600</t>
  </si>
  <si>
    <t>Pamela Judkins</t>
  </si>
  <si>
    <t>MO # 55141550395</t>
  </si>
  <si>
    <t>Robyn Robinson</t>
  </si>
  <si>
    <t>Ck # 1236</t>
  </si>
  <si>
    <t>Angela Chester</t>
  </si>
  <si>
    <t>Ck # 598</t>
  </si>
  <si>
    <t>Nathan Williams</t>
  </si>
  <si>
    <t>Ck # 7231</t>
  </si>
  <si>
    <t>Sue Vairo</t>
  </si>
  <si>
    <t>Comps</t>
  </si>
  <si>
    <t xml:space="preserve"> Feb 2026 </t>
  </si>
  <si>
    <t>FEBRUARY</t>
  </si>
  <si>
    <t>MARCH</t>
  </si>
  <si>
    <t xml:space="preserve"> March 2026 </t>
  </si>
  <si>
    <t>Bills</t>
  </si>
  <si>
    <t>Count</t>
  </si>
  <si>
    <t>Subtotals</t>
  </si>
  <si>
    <t>TOTALS</t>
  </si>
  <si>
    <t>Speaker Stipends</t>
  </si>
  <si>
    <t>Cash Boxes ($100ea)</t>
  </si>
  <si>
    <t>Payable to</t>
  </si>
  <si>
    <t>Category</t>
  </si>
  <si>
    <t>Notes</t>
  </si>
  <si>
    <t>Ck #1004</t>
  </si>
  <si>
    <t>Ck #1004 = $933.00</t>
  </si>
  <si>
    <t xml:space="preserve">Surveys $160 (2.27.26) </t>
  </si>
  <si>
    <t>Rockland Instant Copies -- Inv #1</t>
  </si>
  <si>
    <t>Rockland Instant Copies -- Inv. #1</t>
  </si>
  <si>
    <t>Rockland Instant Copies -- Inv #2</t>
  </si>
  <si>
    <t>Sign-up sheets, Lg program, QR codes</t>
  </si>
  <si>
    <t xml:space="preserve">QR Codes $15 (3.13.26) </t>
  </si>
  <si>
    <t>Name</t>
  </si>
  <si>
    <t>Registrant Submission Time</t>
  </si>
  <si>
    <t># Scholarships</t>
  </si>
  <si>
    <t xml:space="preserve"> Scholarship Total </t>
  </si>
  <si>
    <t># Convention Only</t>
  </si>
  <si>
    <t xml:space="preserve"> Convention Total </t>
  </si>
  <si>
    <t># Convention and Banquet</t>
  </si>
  <si>
    <t xml:space="preserve"> Convention and Banquet Total </t>
  </si>
  <si>
    <t xml:space="preserve"> Payment Total </t>
  </si>
  <si>
    <t>James Taylor</t>
  </si>
  <si>
    <t>11/2/2025 4:41pm</t>
  </si>
  <si>
    <t xml:space="preserve"> $              -  </t>
  </si>
  <si>
    <t>Martin Mcdonagh</t>
  </si>
  <si>
    <t>11/2/2025 5:10pm</t>
  </si>
  <si>
    <t>Linda Thomas</t>
  </si>
  <si>
    <t>11/3/2025 9:22am</t>
  </si>
  <si>
    <t>Mario Lawson</t>
  </si>
  <si>
    <t>11/5/2025 5:12pm</t>
  </si>
  <si>
    <t xml:space="preserve"> $                              -  </t>
  </si>
  <si>
    <t>Stephanie Niles</t>
  </si>
  <si>
    <t>11/8/2025 3:15pm</t>
  </si>
  <si>
    <t>Pond Kelemen</t>
  </si>
  <si>
    <t>11/16/2025 9:33pm</t>
  </si>
  <si>
    <t>Laura Golden</t>
  </si>
  <si>
    <t>11/17/2025 11:21am</t>
  </si>
  <si>
    <t>Calesa (Lisa D.) Dixon</t>
  </si>
  <si>
    <t>11/20/2025 5:20pm</t>
  </si>
  <si>
    <t>David Stevens</t>
  </si>
  <si>
    <t>11/30/2025 10:03am</t>
  </si>
  <si>
    <t>David Veintimilla</t>
  </si>
  <si>
    <t>12/2/2025 8:17am</t>
  </si>
  <si>
    <t>David Birgeles</t>
  </si>
  <si>
    <t>12/2/2025 10:30am</t>
  </si>
  <si>
    <t>Eric Osborn</t>
  </si>
  <si>
    <t>12/2/2025 12:13pm</t>
  </si>
  <si>
    <t>Bernie Poppe</t>
  </si>
  <si>
    <t>12/3/2025 3:56pm</t>
  </si>
  <si>
    <t>Karen Bryan</t>
  </si>
  <si>
    <t>12/4/2025 7:08am</t>
  </si>
  <si>
    <t>Kathryn Wayler</t>
  </si>
  <si>
    <t>12/9/2025 8:50pm</t>
  </si>
  <si>
    <t>Michael Murphy</t>
  </si>
  <si>
    <t>12/14/2025 12:31am</t>
  </si>
  <si>
    <t>Maura Zoeller</t>
  </si>
  <si>
    <t>12/15/2025 4:43pm</t>
  </si>
  <si>
    <t>Margaret Purcigliotti</t>
  </si>
  <si>
    <t>12/15/2025 8:49pm</t>
  </si>
  <si>
    <t>Sherry Peregrin</t>
  </si>
  <si>
    <t>12/18/2025 7:46am</t>
  </si>
  <si>
    <t>Toni Brinson</t>
  </si>
  <si>
    <t>12/26/2025 8:01pm</t>
  </si>
  <si>
    <t>Jeanne Frost</t>
  </si>
  <si>
    <t>12/31/2025 7:05am</t>
  </si>
  <si>
    <t>Ellie Theoharis</t>
  </si>
  <si>
    <t>1/4/2026 9:37pm</t>
  </si>
  <si>
    <t>David Luce</t>
  </si>
  <si>
    <t>1/10/2026 6:40pm</t>
  </si>
  <si>
    <t>Michael Stearns</t>
  </si>
  <si>
    <t>1/11/2026 1:51pm</t>
  </si>
  <si>
    <t>Michael Jakubowicz</t>
  </si>
  <si>
    <t>1/12/2026 8:26pm</t>
  </si>
  <si>
    <t>Gregory Tobin</t>
  </si>
  <si>
    <t>1/13/2026 12:35pm</t>
  </si>
  <si>
    <t>Roxanne Tavano</t>
  </si>
  <si>
    <t>1/14/2026 5:48pm</t>
  </si>
  <si>
    <t>Brian Collins</t>
  </si>
  <si>
    <t>1/15/2026 11:48am</t>
  </si>
  <si>
    <t>Deborah Jordan</t>
  </si>
  <si>
    <t>1/15/2026 1:49pm</t>
  </si>
  <si>
    <t>Nana Asabere</t>
  </si>
  <si>
    <t>1/16/2026 10:01pm</t>
  </si>
  <si>
    <t>Kevin Faherty</t>
  </si>
  <si>
    <t>1/17/2026 1:57pm</t>
  </si>
  <si>
    <t>Matthew Desmond</t>
  </si>
  <si>
    <t>1/19/2026 8:58am</t>
  </si>
  <si>
    <t>Danielle Viscosi</t>
  </si>
  <si>
    <t>1/19/2026 10:16am</t>
  </si>
  <si>
    <t>Billy Moore</t>
  </si>
  <si>
    <t>1/19/2026 1:42pm</t>
  </si>
  <si>
    <t>Douglas Killip</t>
  </si>
  <si>
    <t>1/20/2026 2:39pm</t>
  </si>
  <si>
    <t>Victoria Hill</t>
  </si>
  <si>
    <t>1/20/2026 3:13pm</t>
  </si>
  <si>
    <t>Abby Burnette-Peake</t>
  </si>
  <si>
    <t>1/21/2026 10:20am</t>
  </si>
  <si>
    <t>Diane Brownlee</t>
  </si>
  <si>
    <t>1/22/2026 11:06am</t>
  </si>
  <si>
    <t>John Koster</t>
  </si>
  <si>
    <t>1/22/2026 1:22pm</t>
  </si>
  <si>
    <t>Joann McCants</t>
  </si>
  <si>
    <t>1/22/2026 6:49pm</t>
  </si>
  <si>
    <t>Annabel Bazante</t>
  </si>
  <si>
    <t>1/23/2026 10:29am</t>
  </si>
  <si>
    <t>Ernest Hill</t>
  </si>
  <si>
    <t>1/24/2026 4:12pm</t>
  </si>
  <si>
    <t>Burrell Canty</t>
  </si>
  <si>
    <t>1/25/2026 10:01am</t>
  </si>
  <si>
    <t>Edward Durfee</t>
  </si>
  <si>
    <t>1/29/2026 6:51am</t>
  </si>
  <si>
    <t>Bill Barton</t>
  </si>
  <si>
    <t>1/29/2026 7:48pm</t>
  </si>
  <si>
    <t>Jen E Espinosa</t>
  </si>
  <si>
    <t>2/1/2026 9:13am</t>
  </si>
  <si>
    <t>Arturo Enamorado</t>
  </si>
  <si>
    <t>2/1/2026 5:08pm</t>
  </si>
  <si>
    <t>Lawrence Fogelson</t>
  </si>
  <si>
    <t>Juana Pena-Torres</t>
  </si>
  <si>
    <t>2/5/2026 8:15am</t>
  </si>
  <si>
    <t>Kathleen Salius</t>
  </si>
  <si>
    <t>2/5/2026 8:35am</t>
  </si>
  <si>
    <t>Ginny Boscia</t>
  </si>
  <si>
    <t>2/5/2026 3:14pm</t>
  </si>
  <si>
    <t>Judy Graham</t>
  </si>
  <si>
    <t>2/6/2026 7:33am</t>
  </si>
  <si>
    <t>Tom Streppone</t>
  </si>
  <si>
    <t>2/7/2026 3:57pm</t>
  </si>
  <si>
    <t>Edie Silsdorf</t>
  </si>
  <si>
    <t>2/9/2026 8:38am</t>
  </si>
  <si>
    <t>Racheal Houghton</t>
  </si>
  <si>
    <t>2/13/2026 8:48am</t>
  </si>
  <si>
    <t>Michael Lopez</t>
  </si>
  <si>
    <t>2/14/2026 2:18pm</t>
  </si>
  <si>
    <t>sophie griff</t>
  </si>
  <si>
    <t>2/14/2026 9:16pm</t>
  </si>
  <si>
    <t>David Merrill</t>
  </si>
  <si>
    <t>2/16/2026 11:20am</t>
  </si>
  <si>
    <t>Donald Carucci</t>
  </si>
  <si>
    <t>2/16/2026 12:38pm</t>
  </si>
  <si>
    <t>Lisa Evans</t>
  </si>
  <si>
    <t>2/16/2026 5:32pm</t>
  </si>
  <si>
    <t>Alex Kennedy</t>
  </si>
  <si>
    <t>2/17/2026 12:49pm</t>
  </si>
  <si>
    <t>Ariadne Frisby</t>
  </si>
  <si>
    <t>2/22/2026 8:53pm</t>
  </si>
  <si>
    <t>Phil Wiser</t>
  </si>
  <si>
    <t>2/23/2026 7:57pm</t>
  </si>
  <si>
    <t>Emma Ellerbeck</t>
  </si>
  <si>
    <t>2/25/2026 9:47am</t>
  </si>
  <si>
    <t>Pam Little</t>
  </si>
  <si>
    <t>2/25/2026 11:20am</t>
  </si>
  <si>
    <t>Ann Gulian</t>
  </si>
  <si>
    <t>2/26/2026 6:56pm</t>
  </si>
  <si>
    <t>Peter Burchell</t>
  </si>
  <si>
    <t>2/28/2026 9:57am</t>
  </si>
  <si>
    <t>Veronica Littles</t>
  </si>
  <si>
    <t>2/28/2026 10:06am</t>
  </si>
  <si>
    <t>David Impastato</t>
  </si>
  <si>
    <t>3/1/2026 11:43am</t>
  </si>
  <si>
    <t>Catherine Davis</t>
  </si>
  <si>
    <t>3/1/2026 1:08pm</t>
  </si>
  <si>
    <t>Jim McNamara</t>
  </si>
  <si>
    <t>3/1/2026 10:33pm</t>
  </si>
  <si>
    <t>Reggie Harris</t>
  </si>
  <si>
    <t>3/2/2026 9:25am</t>
  </si>
  <si>
    <t>Alayne Katz</t>
  </si>
  <si>
    <t>3/2/2026 2:17pm</t>
  </si>
  <si>
    <t>Hercules Ford</t>
  </si>
  <si>
    <t>3/3/2026 5:54pm</t>
  </si>
  <si>
    <t>Daisy Mejia</t>
  </si>
  <si>
    <t>3/3/2026 6:53pm</t>
  </si>
  <si>
    <t>Wyn Clayton</t>
  </si>
  <si>
    <t>3/4/2026 8:02pm</t>
  </si>
  <si>
    <t>Cici Bracaglia</t>
  </si>
  <si>
    <t>3/5/2026 10:29am</t>
  </si>
  <si>
    <t>Paul Blavin</t>
  </si>
  <si>
    <t>3/5/2026 4:05pm</t>
  </si>
  <si>
    <t>Nancy HJ</t>
  </si>
  <si>
    <t>3/9/2026 4:12pm</t>
  </si>
  <si>
    <t>Ryan Dwyer</t>
  </si>
  <si>
    <t>3/9/2026 6:35pm</t>
  </si>
  <si>
    <t>Genny Cuocci</t>
  </si>
  <si>
    <t>3/9/2026 7:42pm</t>
  </si>
  <si>
    <t>Nicole Brown</t>
  </si>
  <si>
    <t>3/10/2026 9:48am</t>
  </si>
  <si>
    <t>Karen Dorio</t>
  </si>
  <si>
    <t>3/11/2026 11:53am</t>
  </si>
  <si>
    <t>Ian Jelinek</t>
  </si>
  <si>
    <t>3/12/2026 8:09pm</t>
  </si>
  <si>
    <t>Maureen O'Grady-Hamre</t>
  </si>
  <si>
    <t>3/13/2026 9:54am</t>
  </si>
  <si>
    <t>Ted Taicner</t>
  </si>
  <si>
    <t>3/13/2026 7:51pm</t>
  </si>
  <si>
    <t>Peter Brereton</t>
  </si>
  <si>
    <t>3/15/2026 7:13am</t>
  </si>
  <si>
    <t>Steve Krulin</t>
  </si>
  <si>
    <t>3/17/2026 8:18am</t>
  </si>
  <si>
    <t>Julia Freeman</t>
  </si>
  <si>
    <t>3/17/2026 11:01am</t>
  </si>
  <si>
    <t>Riceal Wells</t>
  </si>
  <si>
    <t>3/17/2026 1:34pm</t>
  </si>
  <si>
    <t>Donnell Moultrie</t>
  </si>
  <si>
    <t>3/17/2026 9:30pm</t>
  </si>
  <si>
    <t>Sharon Kantrowitz</t>
  </si>
  <si>
    <t>3/19/2026 4:13am</t>
  </si>
  <si>
    <t>Ginger Daly</t>
  </si>
  <si>
    <t>3/19/2026 12:50pm</t>
  </si>
  <si>
    <t>christine dappolonia</t>
  </si>
  <si>
    <t>3/19/2026 5:32pm</t>
  </si>
  <si>
    <t>Pierre Van Bockstaele</t>
  </si>
  <si>
    <t>3/19/2026 6:41pm</t>
  </si>
  <si>
    <t>Cornelia Showalter</t>
  </si>
  <si>
    <t>3/19/2026 7:24pm</t>
  </si>
  <si>
    <t>2026 SENY Convention</t>
  </si>
  <si>
    <t>Friday</t>
  </si>
  <si>
    <t>Cash</t>
  </si>
  <si>
    <t>Zelle</t>
  </si>
  <si>
    <t xml:space="preserve">Maria Lino-Byrd </t>
  </si>
  <si>
    <t>Two invoices: glow sticks, cards, games etc.</t>
  </si>
  <si>
    <t>Ck #1005</t>
  </si>
  <si>
    <t>Mark Hudson (DJ Magic)</t>
  </si>
  <si>
    <t xml:space="preserve">Shawn Kelly </t>
  </si>
  <si>
    <t>deduction from rev paid to SENY</t>
  </si>
  <si>
    <t>P.O. Box | 6 months (cover pers adv to NLC)</t>
  </si>
  <si>
    <t>SENY from NLC</t>
  </si>
  <si>
    <t>To net $117</t>
  </si>
  <si>
    <t>Each speaker gets a $100 bill. This will likely be in lieu of them submitting travel expenses.</t>
  </si>
  <si>
    <t>ACH debit</t>
  </si>
  <si>
    <t>Friday, March 20th - Sunday, March 22nd</t>
  </si>
  <si>
    <t>Saturday</t>
  </si>
  <si>
    <t>aa</t>
  </si>
  <si>
    <t>11:30pm (turned in Sat.)</t>
  </si>
  <si>
    <t>am &amp; pm</t>
  </si>
  <si>
    <t>12pm</t>
  </si>
  <si>
    <t>4:30pm</t>
  </si>
  <si>
    <t>10:47pm</t>
  </si>
  <si>
    <t>Sunday</t>
  </si>
  <si>
    <t>10:30am</t>
  </si>
  <si>
    <t>5:30pm</t>
  </si>
  <si>
    <t>afternoon</t>
  </si>
  <si>
    <t>evening</t>
  </si>
  <si>
    <t>Hospitality 7th Tradition</t>
  </si>
  <si>
    <t>Check #3903</t>
  </si>
  <si>
    <t xml:space="preserve">     SENY Convention | Physical Cash Outlay </t>
  </si>
  <si>
    <t>Two drawers</t>
  </si>
  <si>
    <t>Hospitality Cash</t>
  </si>
  <si>
    <t>Nov. scholarships</t>
  </si>
  <si>
    <t>Dec. scholarships</t>
  </si>
  <si>
    <t>Jan. scholarships</t>
  </si>
  <si>
    <t>Feb. scholarships</t>
  </si>
  <si>
    <t>March scholarships</t>
  </si>
  <si>
    <t>Saturday night speaker #2 (Banquet)</t>
  </si>
  <si>
    <t xml:space="preserve">Vera Farrell </t>
  </si>
  <si>
    <t>GSO</t>
  </si>
  <si>
    <t>Veronica Bennett</t>
  </si>
  <si>
    <t>Replacing Registration Banner (damaged)</t>
  </si>
  <si>
    <t>La Rosa Translation</t>
  </si>
  <si>
    <t>Hispanic Translation</t>
  </si>
  <si>
    <t>Zelle payment to La Rosa Translation 28563593914</t>
  </si>
  <si>
    <t>Chaim Moskowitz</t>
  </si>
  <si>
    <t>Candy for the convention table</t>
  </si>
  <si>
    <t>Cash Drawer #1</t>
  </si>
  <si>
    <t>Cash Drawer #2</t>
  </si>
  <si>
    <t>Pre-Convention Count</t>
  </si>
  <si>
    <t>Total Cash (from CHASE)</t>
  </si>
  <si>
    <t>Post-Convention Count</t>
  </si>
  <si>
    <t>accounted for with a completed form handed in at registration</t>
  </si>
  <si>
    <t>not to be included with reg cash</t>
  </si>
  <si>
    <t>Banquet portion of (1) ck #3903</t>
  </si>
  <si>
    <t>CASH ON HAND</t>
  </si>
  <si>
    <t>Banquet ticket Sean cash</t>
  </si>
  <si>
    <t>Check</t>
  </si>
  <si>
    <t>Invited speaker as per Shawn</t>
  </si>
  <si>
    <t>Marcos Chivilan</t>
  </si>
  <si>
    <t>refunded</t>
  </si>
  <si>
    <t xml:space="preserve">STK advanced NLC $120 to open the P.O. Box. NLC set up Zelle and paid STK $120 for a full reimbursement, and then paid the SENY account $3, to net $117 in the acct, reflecting the actual cost. </t>
  </si>
  <si>
    <t>Michael Corcoran</t>
  </si>
  <si>
    <t>Ck #1007</t>
  </si>
  <si>
    <t>ZELLE #JPM99CBDINCZ</t>
  </si>
  <si>
    <t xml:space="preserve"> April 2026 </t>
  </si>
  <si>
    <t>Greeter Name Badges (3.11.26)</t>
  </si>
  <si>
    <t>Poster Boards (3.15.26)</t>
  </si>
  <si>
    <t>Jim &amp; Dawn</t>
  </si>
  <si>
    <t>email - Sergio in hospital</t>
  </si>
  <si>
    <t>Kerrie Wemmer</t>
  </si>
  <si>
    <t>Restaurant Depot (3.20.26)</t>
  </si>
  <si>
    <t>BJs (3.9.26)</t>
  </si>
  <si>
    <t>BJs (3.20.26)</t>
  </si>
  <si>
    <t>BJs (3.21.26)</t>
  </si>
  <si>
    <t>Costco (3.20.26)</t>
  </si>
  <si>
    <t>Costco  (3.20.26)</t>
  </si>
  <si>
    <t>ShopRite  (3.22.26)</t>
  </si>
  <si>
    <t>Michael's  (3.18.26)</t>
  </si>
  <si>
    <t>Dollar Tree  (3.1.26)</t>
  </si>
  <si>
    <t>Dollar Tree  (3.13.26)</t>
  </si>
  <si>
    <t>Dollar Tree  (3.17.26)</t>
  </si>
  <si>
    <t>TJ Maxx  (2.28.26)</t>
  </si>
  <si>
    <t>Amazon (3.1.26)</t>
  </si>
  <si>
    <t>Target (3.18.26)</t>
  </si>
  <si>
    <t>Just a Buck (2.28.26)</t>
  </si>
  <si>
    <t>The UPS Store (3.189.26)</t>
  </si>
  <si>
    <t>subtotals</t>
  </si>
  <si>
    <t>Large programs</t>
  </si>
  <si>
    <t>Sp &amp; Eng Prog $34 + $534</t>
  </si>
  <si>
    <t>DJ Deposit (INV: DJM032126 for $1,700)</t>
  </si>
  <si>
    <t>DJ Balance (INV: DJM032126 for $1,700)</t>
  </si>
  <si>
    <t>from Chase</t>
  </si>
  <si>
    <t>ACH</t>
  </si>
  <si>
    <t>February monthly bank fee</t>
  </si>
  <si>
    <t>March monthly bank fee</t>
  </si>
  <si>
    <t>Shawn Jones</t>
  </si>
  <si>
    <t>Banquet Table Signage</t>
  </si>
  <si>
    <t>JPM99cebxdkf</t>
  </si>
  <si>
    <t>Westchester Marriott</t>
  </si>
  <si>
    <t>Rooms Comps &amp; Incidentals</t>
  </si>
  <si>
    <t>Labor</t>
  </si>
  <si>
    <t>Internet - 3 days</t>
  </si>
  <si>
    <t>Tech Fee</t>
  </si>
  <si>
    <t>Room actualization shortage</t>
  </si>
  <si>
    <t>Room Nights Contracted</t>
  </si>
  <si>
    <t>670 White Plains Road</t>
  </si>
  <si>
    <t>Tarrytown, New York, USA, 10591</t>
  </si>
  <si>
    <t>(914) 631-2200</t>
  </si>
  <si>
    <t>Convention Room Nights</t>
  </si>
  <si>
    <t>Actualized</t>
  </si>
  <si>
    <t>Rate</t>
  </si>
  <si>
    <t>Penalty Paid</t>
  </si>
  <si>
    <t>Variance (above 80% marker)</t>
  </si>
  <si>
    <t>n/a</t>
  </si>
  <si>
    <t>Year</t>
  </si>
  <si>
    <t>80%           (fulfills contract)</t>
  </si>
  <si>
    <t>Notes:</t>
  </si>
  <si>
    <r>
      <rPr>
        <b/>
        <i/>
        <sz val="9"/>
        <color rgb="FFA2192C"/>
        <rFont val="Lato Light"/>
      </rPr>
      <t xml:space="preserve">1: </t>
    </r>
    <r>
      <rPr>
        <i/>
        <sz val="9"/>
        <color rgb="FFA2192C"/>
        <rFont val="Lato Light"/>
      </rPr>
      <t>Alcoholics Anonymous SENY will be entitled to one (1) complimentary room night for every forty (40) revenue generating room nights occupied on a cumulative basis.</t>
    </r>
  </si>
  <si>
    <r>
      <rPr>
        <b/>
        <i/>
        <sz val="9"/>
        <color rgb="FFA2192C"/>
        <rFont val="Lato Light"/>
      </rPr>
      <t xml:space="preserve">2: </t>
    </r>
    <r>
      <rPr>
        <i/>
        <sz val="9"/>
        <color rgb="FFA2192C"/>
        <rFont val="Lato Light"/>
      </rPr>
      <t>One (1) Complimentary hospitality suite, for a maximum of 4 days during the event dates. (Convention Chair)</t>
    </r>
  </si>
  <si>
    <r>
      <rPr>
        <b/>
        <i/>
        <sz val="9"/>
        <color rgb="FFA2192C"/>
        <rFont val="Lato Light"/>
      </rPr>
      <t xml:space="preserve">3: </t>
    </r>
    <r>
      <rPr>
        <i/>
        <sz val="9"/>
        <color rgb="FFA2192C"/>
        <rFont val="Lato Light"/>
      </rPr>
      <t xml:space="preserve">Alcoholics Anonymous SENY agrees that a loss will be incurred by Hotel if actual usage is less than eighty percent (80%) of the Room Night Commitment. </t>
    </r>
  </si>
  <si>
    <r>
      <rPr>
        <b/>
        <i/>
        <sz val="9"/>
        <color rgb="FFA2192C"/>
        <rFont val="Lato Light"/>
      </rPr>
      <t xml:space="preserve">4: </t>
    </r>
    <r>
      <rPr>
        <i/>
        <sz val="9"/>
        <color rgb="FFA2192C"/>
        <rFont val="Lato Light"/>
      </rPr>
      <t>The Convention Chairperson will be compensated for banquet, convention registration, travel expenses for planning meetings, area assemblies, committee meetings, and Convention (their hotel room is given as part of the convention contract). The Convention Treasurer will be compensated for their hotel room, banquet, and convention registration. </t>
    </r>
  </si>
  <si>
    <t>Registration cash</t>
  </si>
  <si>
    <t>ASL Eng Span Interpreter | Inv 20262103</t>
  </si>
  <si>
    <t>Rick Rubin</t>
  </si>
  <si>
    <t>Kassandra Albarran</t>
  </si>
  <si>
    <t>ASL Interpreting</t>
  </si>
  <si>
    <t>Amt Refunded</t>
  </si>
  <si>
    <t>Captured</t>
  </si>
  <si>
    <t>Name on Card</t>
  </si>
  <si>
    <t>Justin Kasmir</t>
  </si>
  <si>
    <t>Frank Mcgovern</t>
  </si>
  <si>
    <t>Rajnarine Bisram</t>
  </si>
  <si>
    <t xml:space="preserve">Veronica Bennett </t>
  </si>
  <si>
    <t>Francis H. Gilroy</t>
  </si>
  <si>
    <t>Linda S Green</t>
  </si>
  <si>
    <t>Malini S. McDonald</t>
  </si>
  <si>
    <t>Sauna Trenkle</t>
  </si>
  <si>
    <t>James A Taylor</t>
  </si>
  <si>
    <t>MARTIN N MCDONAGH</t>
  </si>
  <si>
    <t>JAMES RYNGALA</t>
  </si>
  <si>
    <t>Liinda M Thomas</t>
  </si>
  <si>
    <t>Andrew G Parsons</t>
  </si>
  <si>
    <t>Jane V Ehrich</t>
  </si>
  <si>
    <t>MARIO C LAWSON</t>
  </si>
  <si>
    <t>Reginald Jordan</t>
  </si>
  <si>
    <t>Maria Lino</t>
  </si>
  <si>
    <t>Janice K Bryant</t>
  </si>
  <si>
    <t>Susan A Granger</t>
  </si>
  <si>
    <t>Brian Crapanzano</t>
  </si>
  <si>
    <t>Morgan Matthews</t>
  </si>
  <si>
    <t>Chamille T Thayer</t>
  </si>
  <si>
    <t>Maryanne DiPasquale</t>
  </si>
  <si>
    <t xml:space="preserve">Stephanie Niles </t>
  </si>
  <si>
    <t xml:space="preserve">Barbara Walsh </t>
  </si>
  <si>
    <t>THERESA ANN QUILDON INTERGROUP ASSOCIATION OF AA</t>
  </si>
  <si>
    <t>Charles B Hall</t>
  </si>
  <si>
    <t>Paula A Sinclair</t>
  </si>
  <si>
    <t>Nisaa Askia</t>
  </si>
  <si>
    <t>Vivian Rodgers Hill</t>
  </si>
  <si>
    <t>Sylvia Ford-Williams</t>
  </si>
  <si>
    <t>Thomas A Fischetti</t>
  </si>
  <si>
    <t>Robert L Jones</t>
  </si>
  <si>
    <t>Natascha Belt</t>
  </si>
  <si>
    <t>Michael OBrien</t>
  </si>
  <si>
    <t>Justin M Kasmir</t>
  </si>
  <si>
    <t>nancy fullerton</t>
  </si>
  <si>
    <t>Manny Perez</t>
  </si>
  <si>
    <t>shawn jones</t>
  </si>
  <si>
    <t>Vera L Adams</t>
  </si>
  <si>
    <t>Felicita hernandez</t>
  </si>
  <si>
    <t>Lorraine Smith</t>
  </si>
  <si>
    <t>Melva Netto</t>
  </si>
  <si>
    <t>Calesa M Dixon</t>
  </si>
  <si>
    <t xml:space="preserve">Helena D Small </t>
  </si>
  <si>
    <t>Ekaterina Sioutopoulos</t>
  </si>
  <si>
    <t xml:space="preserve">Christopher Jordan </t>
  </si>
  <si>
    <t>SeQuoia King</t>
  </si>
  <si>
    <t>JAMES WILLIAMS</t>
  </si>
  <si>
    <t>Dorothy Moura</t>
  </si>
  <si>
    <t>Melvin Emmett</t>
  </si>
  <si>
    <t>Frank M. Mancuso</t>
  </si>
  <si>
    <t>David B Stevens</t>
  </si>
  <si>
    <t>Alexandra Robinson</t>
  </si>
  <si>
    <t xml:space="preserve">David Birgeles </t>
  </si>
  <si>
    <t>Eric K Osborn</t>
  </si>
  <si>
    <t xml:space="preserve">Patrick Malone </t>
  </si>
  <si>
    <t>Bernard W Poppe</t>
  </si>
  <si>
    <t>Sean Brandeis</t>
  </si>
  <si>
    <t>leonard babb</t>
  </si>
  <si>
    <t>Michele Eide-Caffrey</t>
  </si>
  <si>
    <t>Charles Brown</t>
  </si>
  <si>
    <t>Taylor Wood</t>
  </si>
  <si>
    <t xml:space="preserve">Christine Daurizio </t>
  </si>
  <si>
    <t>Gina OKeefe</t>
  </si>
  <si>
    <t xml:space="preserve">Vincent J Mannetta </t>
  </si>
  <si>
    <t>JOAN A RAMSEY</t>
  </si>
  <si>
    <t>Charles Barrett</t>
  </si>
  <si>
    <t>Desiree Anthony</t>
  </si>
  <si>
    <t>Kathryn L. Wayler</t>
  </si>
  <si>
    <t>Wynette j lorenzana</t>
  </si>
  <si>
    <t>Pamela Ezell</t>
  </si>
  <si>
    <t>DM Clinical Research</t>
  </si>
  <si>
    <t>Selma Jackson</t>
  </si>
  <si>
    <t>JOHN P LIVEZEY</t>
  </si>
  <si>
    <t>Sherry Ann Alexander</t>
  </si>
  <si>
    <t xml:space="preserve">Michael Murphy </t>
  </si>
  <si>
    <t>Jeanne Corcoran</t>
  </si>
  <si>
    <t>Sherry</t>
  </si>
  <si>
    <t>Melvina jones</t>
  </si>
  <si>
    <t>Jeffrey Pickens</t>
  </si>
  <si>
    <t>James Costello</t>
  </si>
  <si>
    <t>Marcos Chivalan</t>
  </si>
  <si>
    <t>Ann Goelitz</t>
  </si>
  <si>
    <t>Kirsten Rotwein</t>
  </si>
  <si>
    <t>Vanessa L Buzeta</t>
  </si>
  <si>
    <t>Antoinette Brinson</t>
  </si>
  <si>
    <t>Sharon Bruck</t>
  </si>
  <si>
    <t>Cassandra J Lloyd</t>
  </si>
  <si>
    <t>TODD MUCHITA</t>
  </si>
  <si>
    <t>Romaine Bailey</t>
  </si>
  <si>
    <t>Lelie Eysler</t>
  </si>
  <si>
    <t>Ronnie G McNeil</t>
  </si>
  <si>
    <t>WALTER A HArper</t>
  </si>
  <si>
    <t>Daniel Jeffers</t>
  </si>
  <si>
    <t>Eleftheria McGurty</t>
  </si>
  <si>
    <t>Dennis Allison</t>
  </si>
  <si>
    <t>gregorydedyo</t>
  </si>
  <si>
    <t xml:space="preserve">Helena Small </t>
  </si>
  <si>
    <t xml:space="preserve">George yancey </t>
  </si>
  <si>
    <t>Suzanne L Velez-Perez</t>
  </si>
  <si>
    <t>Toni Bain</t>
  </si>
  <si>
    <t>Carmen Walston</t>
  </si>
  <si>
    <t>Gina Damoulis</t>
  </si>
  <si>
    <t xml:space="preserve">Karen Keskinen </t>
  </si>
  <si>
    <t>Erin  Hurst</t>
  </si>
  <si>
    <t>Cheryl Reed</t>
  </si>
  <si>
    <t>Julia E Luce</t>
  </si>
  <si>
    <t>Justin Bigelow</t>
  </si>
  <si>
    <t xml:space="preserve">Regina S Bruce </t>
  </si>
  <si>
    <t>Laura Wendt</t>
  </si>
  <si>
    <t>Michael E Stearns</t>
  </si>
  <si>
    <t>Amarylis Betancourt</t>
  </si>
  <si>
    <t>Mark OConnell</t>
  </si>
  <si>
    <t>Jesse E Goldberg</t>
  </si>
  <si>
    <t>Judith Fairbanks</t>
  </si>
  <si>
    <t>Michael A Jakubowicz</t>
  </si>
  <si>
    <t xml:space="preserve">ROBERT J MACKENZIE </t>
  </si>
  <si>
    <t>Gregory G. Tobin</t>
  </si>
  <si>
    <t>Willis Ragins</t>
  </si>
  <si>
    <t>Rachel S Hansen</t>
  </si>
  <si>
    <t>Emily A Mattheson</t>
  </si>
  <si>
    <t>Ricardo</t>
  </si>
  <si>
    <t xml:space="preserve">Juan Alfaro </t>
  </si>
  <si>
    <t>Dolores M Hulick</t>
  </si>
  <si>
    <t>Brian D Collins</t>
  </si>
  <si>
    <t>Deborah L Jordan</t>
  </si>
  <si>
    <t>FRED G HOSAGE</t>
  </si>
  <si>
    <t>Carol Malin</t>
  </si>
  <si>
    <t>Sharon Rose Calhoun</t>
  </si>
  <si>
    <t>Jose A. Ortiz</t>
  </si>
  <si>
    <t xml:space="preserve">Nancy Blomberg </t>
  </si>
  <si>
    <t xml:space="preserve">April McCoy </t>
  </si>
  <si>
    <t xml:space="preserve">Donna Louise Gill </t>
  </si>
  <si>
    <t>KEVIN P FAHERTY</t>
  </si>
  <si>
    <t>James O. Sheridan</t>
  </si>
  <si>
    <t>Jeanne M Nelia</t>
  </si>
  <si>
    <t>Joseph A Bertorelli</t>
  </si>
  <si>
    <t>Cynthia D Garcia</t>
  </si>
  <si>
    <t>MATTHEW J DESMOND</t>
  </si>
  <si>
    <t>William P Moore</t>
  </si>
  <si>
    <t xml:space="preserve">Joanne Trotter </t>
  </si>
  <si>
    <t xml:space="preserve">Regina Crawford </t>
  </si>
  <si>
    <t>Juan F Alfaro</t>
  </si>
  <si>
    <t>Tonia Daniels</t>
  </si>
  <si>
    <t>nilsa daly</t>
  </si>
  <si>
    <t xml:space="preserve">JASON R MCGEE </t>
  </si>
  <si>
    <t>Ramadan Sainovski</t>
  </si>
  <si>
    <t>William Blake</t>
  </si>
  <si>
    <t>Danielle LoCicero</t>
  </si>
  <si>
    <t>Richard B Kukle</t>
  </si>
  <si>
    <t>Mary Saigh-Kukle</t>
  </si>
  <si>
    <t>Abigail Burnette-Peake</t>
  </si>
  <si>
    <t>Susan Crowe</t>
  </si>
  <si>
    <t>Charles Parfet</t>
  </si>
  <si>
    <t>Gianni Portale</t>
  </si>
  <si>
    <t>John E Vassallo</t>
  </si>
  <si>
    <t>John Charles Koster</t>
  </si>
  <si>
    <t>JOANN MCCANTS</t>
  </si>
  <si>
    <t>Norman Hodge</t>
  </si>
  <si>
    <t>Anthony Martin</t>
  </si>
  <si>
    <t>Karen Nielsen</t>
  </si>
  <si>
    <t>Ernest e hill</t>
  </si>
  <si>
    <t xml:space="preserve">Tamara Lynn Banning </t>
  </si>
  <si>
    <t>Michael McGreal</t>
  </si>
  <si>
    <t>Brigitte Facompre</t>
  </si>
  <si>
    <t xml:space="preserve">Lysette Moore </t>
  </si>
  <si>
    <t>JOHN R WIGHTON</t>
  </si>
  <si>
    <t>Christina Fuentes</t>
  </si>
  <si>
    <t>Thomas K McMahon</t>
  </si>
  <si>
    <t>Laura A. Chambers</t>
  </si>
  <si>
    <t>Edward P Durfee Jr</t>
  </si>
  <si>
    <t>ERIN L DUTTON</t>
  </si>
  <si>
    <t>Richard Sheahan</t>
  </si>
  <si>
    <t>William Barton</t>
  </si>
  <si>
    <t>Nkiru Menakaya</t>
  </si>
  <si>
    <t>Will D. Boykin</t>
  </si>
  <si>
    <t>Nancy Snolis</t>
  </si>
  <si>
    <t>Kelly Moffett</t>
  </si>
  <si>
    <t xml:space="preserve">Myriam Sarfati </t>
  </si>
  <si>
    <t>Cori Harris</t>
  </si>
  <si>
    <t>Jennifer Espinosa</t>
  </si>
  <si>
    <t>Bradley Badice</t>
  </si>
  <si>
    <t>Arturo H Enamorado III</t>
  </si>
  <si>
    <t>Jose Diaz</t>
  </si>
  <si>
    <t>Nelson Vasquez</t>
  </si>
  <si>
    <t>Paula J Fries</t>
  </si>
  <si>
    <t>Alison Mazer</t>
  </si>
  <si>
    <t xml:space="preserve">Robert Harley </t>
  </si>
  <si>
    <t>Mr Rob Jacobson</t>
  </si>
  <si>
    <t>Claudia Mausner</t>
  </si>
  <si>
    <t>janine mayhew</t>
  </si>
  <si>
    <t>Joseph Olsen</t>
  </si>
  <si>
    <t>Harold Braun</t>
  </si>
  <si>
    <t>Paul Starapola</t>
  </si>
  <si>
    <t>amanda kravat</t>
  </si>
  <si>
    <t>Connor Winship</t>
  </si>
  <si>
    <t>Juana Pena Torres</t>
  </si>
  <si>
    <t>Virginia Boscia</t>
  </si>
  <si>
    <t>Chris Dieckmann</t>
  </si>
  <si>
    <t>KIMBERLY LOBASSO</t>
  </si>
  <si>
    <t xml:space="preserve">Roberto Betancourth </t>
  </si>
  <si>
    <t>Matthew Germoso</t>
  </si>
  <si>
    <t>Patricia Castagna</t>
  </si>
  <si>
    <t>Marie Musso Saurino</t>
  </si>
  <si>
    <t>Gerald Henry</t>
  </si>
  <si>
    <t>Rhonda E Boyd</t>
  </si>
  <si>
    <t>Evelyn Justiniano</t>
  </si>
  <si>
    <t>Judith A. Hogan</t>
  </si>
  <si>
    <t>Laurie Sanderson</t>
  </si>
  <si>
    <t xml:space="preserve">Adrienne M Brown </t>
  </si>
  <si>
    <t>Kerey Butler</t>
  </si>
  <si>
    <t>Lindsey Grigsby</t>
  </si>
  <si>
    <t>Peter mascia</t>
  </si>
  <si>
    <t>Thomas J Streppone</t>
  </si>
  <si>
    <t xml:space="preserve">Kerry Wright </t>
  </si>
  <si>
    <t>Erin Small</t>
  </si>
  <si>
    <t>Kevin Tuite</t>
  </si>
  <si>
    <t>laura alto</t>
  </si>
  <si>
    <t>Edith Silsdorf</t>
  </si>
  <si>
    <t>Alexander Major</t>
  </si>
  <si>
    <t>Sheryl Winter</t>
  </si>
  <si>
    <t>Discover</t>
  </si>
  <si>
    <t>Marie Slater</t>
  </si>
  <si>
    <t>Andrea K Deierlein</t>
  </si>
  <si>
    <t>DICKIE D HEARTS</t>
  </si>
  <si>
    <t>Michael Smith</t>
  </si>
  <si>
    <t>Grecia A Reinoso Hinojosa</t>
  </si>
  <si>
    <t>Jose G Pares</t>
  </si>
  <si>
    <t>Ray C Parker</t>
  </si>
  <si>
    <t>Jean King</t>
  </si>
  <si>
    <t xml:space="preserve">Robert j Bach </t>
  </si>
  <si>
    <t>Heather A Robinson</t>
  </si>
  <si>
    <t>Mary Mirantz</t>
  </si>
  <si>
    <t>David H Gower</t>
  </si>
  <si>
    <t xml:space="preserve">Robin Pagliuco </t>
  </si>
  <si>
    <t>Kingsley Taylor</t>
  </si>
  <si>
    <t>Racheal E Houghton</t>
  </si>
  <si>
    <t>Kimbley Gilchrist</t>
  </si>
  <si>
    <t>Barbara J Wroten</t>
  </si>
  <si>
    <t>Candido w merino Torres</t>
  </si>
  <si>
    <t>Christina Gutierrez</t>
  </si>
  <si>
    <t>Agnes kelly</t>
  </si>
  <si>
    <t>Luke Kelly</t>
  </si>
  <si>
    <t>Mildred Corbett Kennedy</t>
  </si>
  <si>
    <t>Annette M Rosalia</t>
  </si>
  <si>
    <t xml:space="preserve">Doreen Palm </t>
  </si>
  <si>
    <t>Michael A Lopez</t>
  </si>
  <si>
    <t>Jean Palmieri Donnelly</t>
  </si>
  <si>
    <t>Cheryl Williams</t>
  </si>
  <si>
    <t>Sophia Griffith</t>
  </si>
  <si>
    <t>Isabella Campbell</t>
  </si>
  <si>
    <t>Sandra Rivera</t>
  </si>
  <si>
    <t>Ndidi Iyare</t>
  </si>
  <si>
    <t>LUIS TORO</t>
  </si>
  <si>
    <t>Jose E Aucaquizhpi</t>
  </si>
  <si>
    <t>Elisabeth Landry</t>
  </si>
  <si>
    <t>Paul E Carr</t>
  </si>
  <si>
    <t>BARBARA JOHNSON</t>
  </si>
  <si>
    <t>Amanda Gray</t>
  </si>
  <si>
    <t>Markus McAllister</t>
  </si>
  <si>
    <t>Daisy Wright</t>
  </si>
  <si>
    <t>mr david merrill</t>
  </si>
  <si>
    <t xml:space="preserve">Shannon shea </t>
  </si>
  <si>
    <t>Donald Carucci Jr</t>
  </si>
  <si>
    <t>Jerome Brown</t>
  </si>
  <si>
    <t>Michael Schwalbe</t>
  </si>
  <si>
    <t>Lisa Cialfi</t>
  </si>
  <si>
    <t>Ilo Tarrant</t>
  </si>
  <si>
    <t>Antoinette M Hecker</t>
  </si>
  <si>
    <t>David Lenz</t>
  </si>
  <si>
    <t xml:space="preserve">Susan Carlson </t>
  </si>
  <si>
    <t>Alexandra J Kennedy</t>
  </si>
  <si>
    <t>michelle kring</t>
  </si>
  <si>
    <t>Heidi J. Star</t>
  </si>
  <si>
    <t>Eddie Deleon</t>
  </si>
  <si>
    <t>John Skelly</t>
  </si>
  <si>
    <t>Katherine McGuire</t>
  </si>
  <si>
    <t xml:space="preserve">SANDRA WILSON </t>
  </si>
  <si>
    <t>SANDRA WILSON</t>
  </si>
  <si>
    <t>MS SANDRA TURNER WILSON</t>
  </si>
  <si>
    <t>JOEL SILBERT</t>
  </si>
  <si>
    <t>Raymond J Wilkins</t>
  </si>
  <si>
    <t>Matthew C Carroll</t>
  </si>
  <si>
    <t>Alison Y Tuitt</t>
  </si>
  <si>
    <t>Gaurav Saxena</t>
  </si>
  <si>
    <t>Winston Brian Miller</t>
  </si>
  <si>
    <t>Melissa Umscheid</t>
  </si>
  <si>
    <t xml:space="preserve">Diana Garcia </t>
  </si>
  <si>
    <t>Ami Brophy</t>
  </si>
  <si>
    <t>David G Fisher</t>
  </si>
  <si>
    <t>Nicholas teska</t>
  </si>
  <si>
    <t>Michael FitzGerald</t>
  </si>
  <si>
    <t>Michael Filipowicz</t>
  </si>
  <si>
    <t>Maria Gonzalez</t>
  </si>
  <si>
    <t>William Ciccaroni</t>
  </si>
  <si>
    <t>Dorian Wallace</t>
  </si>
  <si>
    <t>Beverly Parker</t>
  </si>
  <si>
    <t>JODI MCMILLAN</t>
  </si>
  <si>
    <t>Tracy G Davis</t>
  </si>
  <si>
    <t>Michael Evert</t>
  </si>
  <si>
    <t>Christine Grim</t>
  </si>
  <si>
    <t>GinaMarie Colombo Simon Mateo</t>
  </si>
  <si>
    <t>Jerome Mcnealy</t>
  </si>
  <si>
    <t>Candice D Souza</t>
  </si>
  <si>
    <t>Ky Cameron</t>
  </si>
  <si>
    <t>Xenia Frisby</t>
  </si>
  <si>
    <t>Patrecia Rowe</t>
  </si>
  <si>
    <t>Susan Ulseth</t>
  </si>
  <si>
    <t>Elizabeth Lambert</t>
  </si>
  <si>
    <t>Philip R Wiser</t>
  </si>
  <si>
    <t xml:space="preserve">Gabriela Bernabe </t>
  </si>
  <si>
    <t>Yanique Vasquez</t>
  </si>
  <si>
    <t>Maria J Miranda</t>
  </si>
  <si>
    <t>Wesley Tapia</t>
  </si>
  <si>
    <t>Jesus Campos</t>
  </si>
  <si>
    <t>David Sahatdjian</t>
  </si>
  <si>
    <t>Brett Backerman</t>
  </si>
  <si>
    <t>Scott MacKenzie</t>
  </si>
  <si>
    <t xml:space="preserve">Carmelo Romano </t>
  </si>
  <si>
    <t>Debora Gaskin</t>
  </si>
  <si>
    <t>Pamela N Little</t>
  </si>
  <si>
    <t>julio espaillat</t>
  </si>
  <si>
    <t>Luara Castellane</t>
  </si>
  <si>
    <t>Kelenda Allen-James</t>
  </si>
  <si>
    <t>Eleonora Catalan</t>
  </si>
  <si>
    <t>Maureen Barbiero</t>
  </si>
  <si>
    <t>Jennifer Rentz</t>
  </si>
  <si>
    <t>Julio Cruz</t>
  </si>
  <si>
    <t>Ann M Keinlen</t>
  </si>
  <si>
    <t>Elma Diaz</t>
  </si>
  <si>
    <t xml:space="preserve">Lorna Weyant </t>
  </si>
  <si>
    <t>Jean A. King</t>
  </si>
  <si>
    <t>Caroline Nebocat</t>
  </si>
  <si>
    <t xml:space="preserve">Graham Gulian </t>
  </si>
  <si>
    <t>edith a mcguire</t>
  </si>
  <si>
    <t>Catherine Gaffney</t>
  </si>
  <si>
    <t>Maria Sol</t>
  </si>
  <si>
    <t>Daniel R Drenger</t>
  </si>
  <si>
    <t xml:space="preserve">Jeanette Y Harley </t>
  </si>
  <si>
    <t>James H Doughty</t>
  </si>
  <si>
    <t>Claire V Widman</t>
  </si>
  <si>
    <t>Patrick C Lovell</t>
  </si>
  <si>
    <t>Priya Persaud</t>
  </si>
  <si>
    <t>Cortney Denison</t>
  </si>
  <si>
    <t xml:space="preserve">Amanda Burd </t>
  </si>
  <si>
    <t>James Sheridan</t>
  </si>
  <si>
    <t>George Kavanah</t>
  </si>
  <si>
    <t>Danielle Reed</t>
  </si>
  <si>
    <t xml:space="preserve">Florence Martin </t>
  </si>
  <si>
    <t>sandra e binjour</t>
  </si>
  <si>
    <t>Michael O'Donnell</t>
  </si>
  <si>
    <t>Kenneth W. McCrae</t>
  </si>
  <si>
    <t>James O'Toole</t>
  </si>
  <si>
    <t>Dawn White</t>
  </si>
  <si>
    <t>Cassie Alicea</t>
  </si>
  <si>
    <t>PETER J KING</t>
  </si>
  <si>
    <t>roger chiascione</t>
  </si>
  <si>
    <t>Pedro Rodriguez</t>
  </si>
  <si>
    <t>Camille Hoppe</t>
  </si>
  <si>
    <t>Judith A Hogan</t>
  </si>
  <si>
    <t>James Arthur McNamara</t>
  </si>
  <si>
    <t>Kristan Brown</t>
  </si>
  <si>
    <t>Michael R. Corcoran</t>
  </si>
  <si>
    <t>Kevin F McQueen</t>
  </si>
  <si>
    <t>Reginald Harris</t>
  </si>
  <si>
    <t>Barbara L Johnson</t>
  </si>
  <si>
    <t>John</t>
  </si>
  <si>
    <t>Felix Cruz</t>
  </si>
  <si>
    <t>Dennis Lane</t>
  </si>
  <si>
    <t>Allison M Surcouf</t>
  </si>
  <si>
    <t>alayne p katz</t>
  </si>
  <si>
    <t>Alexandra Kelly</t>
  </si>
  <si>
    <t>Faigy Gelbstein</t>
  </si>
  <si>
    <t>Olivia Hancock</t>
  </si>
  <si>
    <t>Susan Hrotko</t>
  </si>
  <si>
    <t xml:space="preserve">Diane Studdard </t>
  </si>
  <si>
    <t>Amy M Radek</t>
  </si>
  <si>
    <t>Michael Ribando</t>
  </si>
  <si>
    <t>Sulekha Frank</t>
  </si>
  <si>
    <t>Jose A Velez</t>
  </si>
  <si>
    <t>Kristen Roupenian</t>
  </si>
  <si>
    <t>Neha Ghanshamdas</t>
  </si>
  <si>
    <t>Beth A White</t>
  </si>
  <si>
    <t>Gail Cavanaugh</t>
  </si>
  <si>
    <t>Claudia Gisolfi</t>
  </si>
  <si>
    <t>dennis j bernstein</t>
  </si>
  <si>
    <t>Wyn Viravaidya Clayton</t>
  </si>
  <si>
    <t>Thomas S Bracken</t>
  </si>
  <si>
    <t xml:space="preserve">Kevin Maher </t>
  </si>
  <si>
    <t>david paradis</t>
  </si>
  <si>
    <t xml:space="preserve">Marie Louise Baker </t>
  </si>
  <si>
    <t>Francesca Bracaglia</t>
  </si>
  <si>
    <t xml:space="preserve">Agnes Dagnicourt </t>
  </si>
  <si>
    <t>Rasheed Salim</t>
  </si>
  <si>
    <t xml:space="preserve">Dean Carriere </t>
  </si>
  <si>
    <t>Emery Burbage</t>
  </si>
  <si>
    <t>Elizabeth Eames</t>
  </si>
  <si>
    <t>Matt Schiavenza</t>
  </si>
  <si>
    <t xml:space="preserve">Catalina Fructuoso Perez </t>
  </si>
  <si>
    <t>Michael Schnurr</t>
  </si>
  <si>
    <t>Heidi L Cain</t>
  </si>
  <si>
    <t>Christina Talleos</t>
  </si>
  <si>
    <t>John M Steenson</t>
  </si>
  <si>
    <t>Daniel E Moore</t>
  </si>
  <si>
    <t>Paul Dunleavy</t>
  </si>
  <si>
    <t>Christina Stewart</t>
  </si>
  <si>
    <t xml:space="preserve">Zelda Sands </t>
  </si>
  <si>
    <t>Shannon King</t>
  </si>
  <si>
    <t>Wesley Sellers</t>
  </si>
  <si>
    <t>Toinette Lesane Hawkins</t>
  </si>
  <si>
    <t>Felice E Tebbe</t>
  </si>
  <si>
    <t>Elizabeth B Wright</t>
  </si>
  <si>
    <t>Porchia Keeley</t>
  </si>
  <si>
    <t>James Sergio</t>
  </si>
  <si>
    <t>Daniel E Hicks</t>
  </si>
  <si>
    <t>Catherine Westervelt</t>
  </si>
  <si>
    <t>Deborah Strelevitz</t>
  </si>
  <si>
    <t xml:space="preserve">Lourdes Morales </t>
  </si>
  <si>
    <t xml:space="preserve">Lisa Cangialosi </t>
  </si>
  <si>
    <t>Martin Schwimmer</t>
  </si>
  <si>
    <t>Nancy Jones</t>
  </si>
  <si>
    <t>Dianne K Robbins</t>
  </si>
  <si>
    <t>ABEL CORTES</t>
  </si>
  <si>
    <t>Nicole L Brown</t>
  </si>
  <si>
    <t>Ariel Francoeur</t>
  </si>
  <si>
    <t xml:space="preserve">Anne M Galloway </t>
  </si>
  <si>
    <t>Edith L. Adams</t>
  </si>
  <si>
    <t>Sam Richards</t>
  </si>
  <si>
    <t>Laura M Vest</t>
  </si>
  <si>
    <t>Belinda Cardenas</t>
  </si>
  <si>
    <t>C LYDE DILLARD</t>
  </si>
  <si>
    <t>Sean Ramdhanie</t>
  </si>
  <si>
    <t>Tatiana Soderquist</t>
  </si>
  <si>
    <t>DAVE SHOALS CONSULTING LLC</t>
  </si>
  <si>
    <t>Virginia D Patton</t>
  </si>
  <si>
    <t>Brendan Burgess</t>
  </si>
  <si>
    <t xml:space="preserve">Bess Kaplan </t>
  </si>
  <si>
    <t>Michael Collier</t>
  </si>
  <si>
    <t>Charisse Smith</t>
  </si>
  <si>
    <t>Catherine Smith</t>
  </si>
  <si>
    <t>Jonathan Neff</t>
  </si>
  <si>
    <t>John Woytalewicz</t>
  </si>
  <si>
    <t>Anne January</t>
  </si>
  <si>
    <t>Jennifer McArdle</t>
  </si>
  <si>
    <t>Catherine Muhly</t>
  </si>
  <si>
    <t>Riley Devine</t>
  </si>
  <si>
    <t>Beth O Wade</t>
  </si>
  <si>
    <t>John P Walsh</t>
  </si>
  <si>
    <t>Ceceile Green</t>
  </si>
  <si>
    <t>Maureen OGrady-Hamre</t>
  </si>
  <si>
    <t>Deborah Lemmon</t>
  </si>
  <si>
    <t>Anna Kawer</t>
  </si>
  <si>
    <t xml:space="preserve">Christopher S Coots </t>
  </si>
  <si>
    <t xml:space="preserve">Anthony Bernacchia </t>
  </si>
  <si>
    <t>Christopher S Coots</t>
  </si>
  <si>
    <t>Timothy Bradford</t>
  </si>
  <si>
    <t xml:space="preserve">Robert Tanis Evon </t>
  </si>
  <si>
    <t>Natalie C Moore</t>
  </si>
  <si>
    <t>Ghana Fickling</t>
  </si>
  <si>
    <t>Gweneva E Nash</t>
  </si>
  <si>
    <t>David Garnes</t>
  </si>
  <si>
    <t>Theodore H Taicner</t>
  </si>
  <si>
    <t xml:space="preserve">Pedro Lopez </t>
  </si>
  <si>
    <t>Yvette Houston-Bey</t>
  </si>
  <si>
    <t>Mara Ast</t>
  </si>
  <si>
    <t>Patricia G Marsella</t>
  </si>
  <si>
    <t>Richard V Walker</t>
  </si>
  <si>
    <t>MELVIN S EMMETT</t>
  </si>
  <si>
    <t>Ian Weiner</t>
  </si>
  <si>
    <t>Kelly Palmer</t>
  </si>
  <si>
    <t>Jeannette Zalnieratis</t>
  </si>
  <si>
    <t>Katherine Tentler</t>
  </si>
  <si>
    <t xml:space="preserve">Paul G Schindler </t>
  </si>
  <si>
    <t>Roy F Wooters</t>
  </si>
  <si>
    <t>Ash Rearcik</t>
  </si>
  <si>
    <t xml:space="preserve">John D Corcoran </t>
  </si>
  <si>
    <t xml:space="preserve">Peter h Brereton </t>
  </si>
  <si>
    <t>Patricia D. Waters</t>
  </si>
  <si>
    <t>Melvina P Anthony</t>
  </si>
  <si>
    <t>Maurice McBean</t>
  </si>
  <si>
    <t>catherine obuhoff</t>
  </si>
  <si>
    <t>Marie Driscoll</t>
  </si>
  <si>
    <t>MMihael E Smith</t>
  </si>
  <si>
    <t>Amy K Crossman</t>
  </si>
  <si>
    <t>Mary Madden</t>
  </si>
  <si>
    <t>Ryan Mack</t>
  </si>
  <si>
    <t xml:space="preserve">David A Gustafson </t>
  </si>
  <si>
    <t xml:space="preserve">Giannina A Ortiz </t>
  </si>
  <si>
    <t xml:space="preserve">Kimberly German </t>
  </si>
  <si>
    <t>Beverly Chavis</t>
  </si>
  <si>
    <t>Jon Hammond</t>
  </si>
  <si>
    <t>Marie Quirk</t>
  </si>
  <si>
    <t>Maeve Nobile</t>
  </si>
  <si>
    <t>Cynthia Geiger</t>
  </si>
  <si>
    <t>Anne M. Galletta</t>
  </si>
  <si>
    <t>Renay freeman</t>
  </si>
  <si>
    <t>Justin A Palladino</t>
  </si>
  <si>
    <t>Jesse Ortiz</t>
  </si>
  <si>
    <t>Pauline Ross</t>
  </si>
  <si>
    <t>Adam Klein</t>
  </si>
  <si>
    <t>Bruno A Escobar</t>
  </si>
  <si>
    <t>Jacqueline Srebrenick</t>
  </si>
  <si>
    <t>Caryn Hackney</t>
  </si>
  <si>
    <t xml:space="preserve">Marsha Silverstein </t>
  </si>
  <si>
    <t>Samantha</t>
  </si>
  <si>
    <t>Sean Rich</t>
  </si>
  <si>
    <t>Linda Aldorasi</t>
  </si>
  <si>
    <t>Ethan Carilli</t>
  </si>
  <si>
    <t>Olivia Muse</t>
  </si>
  <si>
    <t>Stephen Krulin</t>
  </si>
  <si>
    <t>Lindsey M Bunnell</t>
  </si>
  <si>
    <t xml:space="preserve">Julia Freeman </t>
  </si>
  <si>
    <t xml:space="preserve">Daniel Murphy </t>
  </si>
  <si>
    <t>Michael B. Hekker</t>
  </si>
  <si>
    <t>Austin J Tobin</t>
  </si>
  <si>
    <t>peter b cregan</t>
  </si>
  <si>
    <t>Conrad Hasl</t>
  </si>
  <si>
    <t>HENRY FRANCE</t>
  </si>
  <si>
    <t xml:space="preserve">Joan Calderwood </t>
  </si>
  <si>
    <t>DONNELL MOULTRIE</t>
  </si>
  <si>
    <t>Karen Elena Pellicciaro</t>
  </si>
  <si>
    <t>Roxanna Sherwood</t>
  </si>
  <si>
    <t>Leon Rottner</t>
  </si>
  <si>
    <t>Susan D Browne</t>
  </si>
  <si>
    <t>Jacqueline Marie Stover</t>
  </si>
  <si>
    <t>Jennifer Harris</t>
  </si>
  <si>
    <t>Jackie Meehan</t>
  </si>
  <si>
    <t>Genevieve Sharp</t>
  </si>
  <si>
    <t>Gretchen Williams</t>
  </si>
  <si>
    <t>Brian Kenny</t>
  </si>
  <si>
    <t>Christopher A Ralli</t>
  </si>
  <si>
    <t>Angela Lawrence</t>
  </si>
  <si>
    <t>Carl Kent</t>
  </si>
  <si>
    <t>Marjete Vucinaj</t>
  </si>
  <si>
    <t>Nicholas Green</t>
  </si>
  <si>
    <t>Evelyn Rodriguez</t>
  </si>
  <si>
    <t>Daniel DiVita</t>
  </si>
  <si>
    <t>Craig Altmann</t>
  </si>
  <si>
    <t xml:space="preserve">Neliza subratie </t>
  </si>
  <si>
    <t>Maria E Ramilo</t>
  </si>
  <si>
    <t>Annette Maier</t>
  </si>
  <si>
    <t>Alison B Komar</t>
  </si>
  <si>
    <t>Miles Dixon</t>
  </si>
  <si>
    <t>Lucas Janos</t>
  </si>
  <si>
    <t xml:space="preserve">Peter Cancro </t>
  </si>
  <si>
    <t>Peter Cancro</t>
  </si>
  <si>
    <t>Louise K Tiano</t>
  </si>
  <si>
    <t xml:space="preserve">Maryann Rigas </t>
  </si>
  <si>
    <t>Sarah Mucek</t>
  </si>
  <si>
    <t>Edward Barry</t>
  </si>
  <si>
    <t>Nicholas Coploff</t>
  </si>
  <si>
    <t>Christopher Coots</t>
  </si>
  <si>
    <t>Catherine Healey</t>
  </si>
  <si>
    <t>sally minniefield</t>
  </si>
  <si>
    <t xml:space="preserve">Rafael Medina Ramirez </t>
  </si>
  <si>
    <t>Ralph Dorsinville</t>
  </si>
  <si>
    <t>Dhaniel doud</t>
  </si>
  <si>
    <t>Celina S. Beckett</t>
  </si>
  <si>
    <t>Robyn T Dunn</t>
  </si>
  <si>
    <t>elizabeth grey</t>
  </si>
  <si>
    <t>H&amp;R Block Client</t>
  </si>
  <si>
    <t>Sally Becker</t>
  </si>
  <si>
    <t>Virginia Daly</t>
  </si>
  <si>
    <t>Victor zelaya</t>
  </si>
  <si>
    <t xml:space="preserve">Victor Zelaya </t>
  </si>
  <si>
    <t>Matthew L Raines</t>
  </si>
  <si>
    <t>Stephanie Eckensberger</t>
  </si>
  <si>
    <t>Frederick William Reindel</t>
  </si>
  <si>
    <t>Christine Dappolonia</t>
  </si>
  <si>
    <t>Melvin Reed</t>
  </si>
  <si>
    <t>P J Van Bockstaele</t>
  </si>
  <si>
    <t xml:space="preserve">Sharon M Santana </t>
  </si>
  <si>
    <t xml:space="preserve">Victoria C Showalter </t>
  </si>
  <si>
    <t>Katherine White</t>
  </si>
  <si>
    <t>Noreen Nolan Patrone</t>
  </si>
  <si>
    <t>Nicole Casiano</t>
  </si>
  <si>
    <t xml:space="preserve">Sophia Griffith </t>
  </si>
  <si>
    <t>Stanley R Griffith</t>
  </si>
  <si>
    <t>Martin Rilling</t>
  </si>
  <si>
    <t xml:space="preserve">Jenna DeDomenico </t>
  </si>
  <si>
    <t>Chris Cavanaugh</t>
  </si>
  <si>
    <t>Daniel Rodriguez Londono</t>
  </si>
  <si>
    <t>Teresa Kemp Zielenski</t>
  </si>
  <si>
    <t>Ismael Martinez</t>
  </si>
  <si>
    <t xml:space="preserve">Randall Saad </t>
  </si>
  <si>
    <t>Sandra Edelman</t>
  </si>
  <si>
    <t>Ross M Huttick</t>
  </si>
  <si>
    <t>Patricia M Muenzen</t>
  </si>
  <si>
    <t>Rosa Carrasco</t>
  </si>
  <si>
    <t>Allison P Steinhauer</t>
  </si>
  <si>
    <t>Patricia Murrill</t>
  </si>
  <si>
    <t>Steven Sabella</t>
  </si>
  <si>
    <t>Theresa Boles</t>
  </si>
  <si>
    <t xml:space="preserve">Martin Koretz </t>
  </si>
  <si>
    <t>Stefanie Kohn</t>
  </si>
  <si>
    <t>Joanne M Dwyer</t>
  </si>
  <si>
    <t>Peter G Byrne</t>
  </si>
  <si>
    <t>Pedro Marti</t>
  </si>
  <si>
    <t>Jack B Powers</t>
  </si>
  <si>
    <t>juana j hernandez</t>
  </si>
  <si>
    <t>Christine</t>
  </si>
  <si>
    <t>Scott Scott</t>
  </si>
  <si>
    <t>Laura H Gyory</t>
  </si>
  <si>
    <t>Peter H Kim</t>
  </si>
  <si>
    <t>Lisa fontanez</t>
  </si>
  <si>
    <t xml:space="preserve">Steven Deonarain </t>
  </si>
  <si>
    <t>S. Hope Altkin</t>
  </si>
  <si>
    <t>Matthew B Fairbanks</t>
  </si>
  <si>
    <t>Kristi a polignone</t>
  </si>
  <si>
    <t xml:space="preserve">Jaclyn Pitula </t>
  </si>
  <si>
    <t>George Domenick</t>
  </si>
  <si>
    <t xml:space="preserve">Laura h Gyory </t>
  </si>
  <si>
    <t>Maurice a stuckey</t>
  </si>
  <si>
    <t>Matthew Wilson</t>
  </si>
  <si>
    <t>Samuel Quiles</t>
  </si>
  <si>
    <t>Olga Benitez</t>
  </si>
  <si>
    <t>Jesse perez</t>
  </si>
  <si>
    <t>Autumn L Falls</t>
  </si>
  <si>
    <t>Vivian Megias</t>
  </si>
  <si>
    <t>Aisha Cooke</t>
  </si>
  <si>
    <t>Margaret Brown</t>
  </si>
  <si>
    <t>Tim Stoenner</t>
  </si>
  <si>
    <t>Christine Redfern</t>
  </si>
  <si>
    <t>Pamela Flores</t>
  </si>
  <si>
    <t>Jeremiah Silkowski</t>
  </si>
  <si>
    <t xml:space="preserve">Jaenean Ligon </t>
  </si>
  <si>
    <t>Reina Rosal</t>
  </si>
  <si>
    <t>Sebastian Lim</t>
  </si>
  <si>
    <t>Elizabeth Turner</t>
  </si>
  <si>
    <t>Leonard Sparks</t>
  </si>
  <si>
    <t>Elie Jacobs</t>
  </si>
  <si>
    <t>Adam Trigui</t>
  </si>
  <si>
    <t xml:space="preserve">Lionel R Shockness </t>
  </si>
  <si>
    <t>Michael J Malik</t>
  </si>
  <si>
    <t>Brandon Bennett</t>
  </si>
  <si>
    <t>Daniel mckenna</t>
  </si>
  <si>
    <t xml:space="preserve">Andrew Jamieson </t>
  </si>
  <si>
    <t xml:space="preserve">Rosario  Dibenedetto </t>
  </si>
  <si>
    <t xml:space="preserve">Larry owen </t>
  </si>
  <si>
    <t>Mario c lawson</t>
  </si>
  <si>
    <t>Devon W Lang</t>
  </si>
  <si>
    <t>Ashley Oumano-Williams</t>
  </si>
  <si>
    <t>James T Sullivan</t>
  </si>
  <si>
    <t>Rachel Reyes</t>
  </si>
  <si>
    <t>Cathlena Battle</t>
  </si>
  <si>
    <t>Alyssa  Sanchez</t>
  </si>
  <si>
    <t>vandrickrobinson@gmail.com</t>
  </si>
  <si>
    <t>Daniel pridgen</t>
  </si>
  <si>
    <t>Murphey Wilkins</t>
  </si>
  <si>
    <t>Sharron smalls</t>
  </si>
  <si>
    <t>Alexis Palmer</t>
  </si>
  <si>
    <t>Sage Elsesser</t>
  </si>
  <si>
    <t>Jyotsna Balmuri</t>
  </si>
  <si>
    <t>REIKO  DAVIS</t>
  </si>
  <si>
    <t>Marilyn Kleinberg</t>
  </si>
  <si>
    <t xml:space="preserve">Jason Buchtel </t>
  </si>
  <si>
    <t>BLAISE J SANTELLA</t>
  </si>
  <si>
    <t>Christopher Hosler</t>
  </si>
  <si>
    <t xml:space="preserve">Christopher Holser </t>
  </si>
  <si>
    <t>William Hopkins</t>
  </si>
  <si>
    <t>Aidan McPartland</t>
  </si>
  <si>
    <t>Joe Barclay</t>
  </si>
  <si>
    <t>Kevin Davis</t>
  </si>
  <si>
    <t>kristina colovic</t>
  </si>
  <si>
    <t>Susan Hearty</t>
  </si>
  <si>
    <t>Mary Zeman</t>
  </si>
  <si>
    <t>Lauren R Birkelbach</t>
  </si>
  <si>
    <t>Michael Fewx</t>
  </si>
  <si>
    <t>Earl kenmedy</t>
  </si>
  <si>
    <t>Sean Atkinson</t>
  </si>
  <si>
    <t>Judy Davidson-Latimer</t>
  </si>
  <si>
    <t>Peter Cannova</t>
  </si>
  <si>
    <t>Arlene Love</t>
  </si>
  <si>
    <t xml:space="preserve">MARY R DESIMONE </t>
  </si>
  <si>
    <t>Eric thomas</t>
  </si>
  <si>
    <t>Edgar avalos</t>
  </si>
  <si>
    <t>Annie Shortino</t>
  </si>
  <si>
    <t>Steven H Goldman</t>
  </si>
  <si>
    <t>Corina Ernst</t>
  </si>
  <si>
    <t>Vincent mannetta</t>
  </si>
  <si>
    <t>Daniel J Hatch</t>
  </si>
  <si>
    <t xml:space="preserve">Lisa Murphy </t>
  </si>
  <si>
    <t>Maria Smith</t>
  </si>
  <si>
    <t>Meisha l hunter</t>
  </si>
  <si>
    <t>Sandra casillas</t>
  </si>
  <si>
    <t>John D Garges</t>
  </si>
  <si>
    <t>Victoria Gioia</t>
  </si>
  <si>
    <t>Sandra davis</t>
  </si>
  <si>
    <t>Eve Stewart</t>
  </si>
  <si>
    <t>Grace Burke</t>
  </si>
  <si>
    <t xml:space="preserve">Herbert Graham </t>
  </si>
  <si>
    <t xml:space="preserve">Erik L Carlson </t>
  </si>
  <si>
    <t xml:space="preserve">Jessica Both </t>
  </si>
  <si>
    <t>Jamie l stein</t>
  </si>
  <si>
    <t>Jack Jacobsen</t>
  </si>
  <si>
    <t>REX R JACOBSEN</t>
  </si>
  <si>
    <t>Robert glover</t>
  </si>
  <si>
    <t>James darr</t>
  </si>
  <si>
    <t xml:space="preserve">Christine Walton </t>
  </si>
  <si>
    <t xml:space="preserve">Samuel Feinsilver </t>
  </si>
  <si>
    <t xml:space="preserve">Meghan Ciraco </t>
  </si>
  <si>
    <t>Peter Connolly</t>
  </si>
  <si>
    <t>JANUARY</t>
  </si>
  <si>
    <t>N/A</t>
  </si>
  <si>
    <t>REFUNDS</t>
  </si>
  <si>
    <t>JPM99cfe7zys</t>
  </si>
  <si>
    <t>Stipends - $100 for each speaker (6)</t>
  </si>
  <si>
    <t>October - Stripe Fees</t>
  </si>
  <si>
    <t>November - Stripe Fees</t>
  </si>
  <si>
    <t>December - Stripe Fees</t>
  </si>
  <si>
    <t>January - Stripe Fees</t>
  </si>
  <si>
    <t>February - Stripe Fees</t>
  </si>
  <si>
    <t>P.O. Box | 3 month extension</t>
  </si>
  <si>
    <t>Onsite registrations</t>
  </si>
  <si>
    <t>Convention Cash*</t>
  </si>
  <si>
    <t>*this takes into account the two cash drawers, hospitality cash, and misc. See "Convention CASH" tab.</t>
  </si>
  <si>
    <t xml:space="preserve">CHECK 1001  </t>
  </si>
  <si>
    <t>STRIPE</t>
  </si>
  <si>
    <t>Zelle payment to Shawn Kelly 28001140704</t>
  </si>
  <si>
    <t>QUICKPAY_DEBIT</t>
  </si>
  <si>
    <t>Zelle payment from NICOLE CICOGNA TDP021BJUOLH</t>
  </si>
  <si>
    <t>PARTNERFI_TO_CHASE</t>
  </si>
  <si>
    <t xml:space="preserve">CHECK 1003  </t>
  </si>
  <si>
    <t>SERVICE CHARGES FOR THE MONTH OF FEBRUARY</t>
  </si>
  <si>
    <t>FEE_TRANSACTION</t>
  </si>
  <si>
    <t>Zelle payment to Nicole Cicogna JPM99c8n9f8e</t>
  </si>
  <si>
    <t>CHASE_TO_PARTNERFI</t>
  </si>
  <si>
    <t>CHECK 1002  03/13</t>
  </si>
  <si>
    <t>REMOTE ONLINE DEPOSIT #          1</t>
  </si>
  <si>
    <t>CHECK_DEPOSIT</t>
  </si>
  <si>
    <t xml:space="preserve">CHECK 1004  </t>
  </si>
  <si>
    <t>WITHDRAWAL 03/20</t>
  </si>
  <si>
    <t>MISC_DEBIT</t>
  </si>
  <si>
    <t>MARRIOTT WESTCHESTER TARRYTOWN NY            03/20</t>
  </si>
  <si>
    <t>DEBIT_CARD</t>
  </si>
  <si>
    <t>Zelle payment from MICHAEL J OBRIEN 28513873034</t>
  </si>
  <si>
    <t>QUICKPAY_CREDIT</t>
  </si>
  <si>
    <t>Zelle payment from MICHAEL J OBRIEN 28514653637</t>
  </si>
  <si>
    <t>Zelle payment to Maria Lino-Byrd 28516496138</t>
  </si>
  <si>
    <t>Zelle payment from GEORGE DOMENICK 28522801610</t>
  </si>
  <si>
    <t>Zelle payment from MARTIN MCDONAGH 28522609581</t>
  </si>
  <si>
    <t>MARRIOTT WESTCHESTER TARRYTOWN NY            03/23</t>
  </si>
  <si>
    <t xml:space="preserve">CHECK 1006  </t>
  </si>
  <si>
    <t xml:space="preserve">CHECK 1005  </t>
  </si>
  <si>
    <t>Zelle payment to Chaim Moskowitz 28650086839</t>
  </si>
  <si>
    <t>Zelle payment to Veronica Bennett JPM99cbdincz</t>
  </si>
  <si>
    <t>SERVICE CHARGES FOR THE MONTH OF MARCH</t>
  </si>
  <si>
    <t>Zelle payment to Kerrie Wemmer 28797407823</t>
  </si>
  <si>
    <t xml:space="preserve">CHECK 1007  </t>
  </si>
  <si>
    <t>Zelle payment to Richard Rubin JPM99cebxdkf</t>
  </si>
  <si>
    <t xml:space="preserve">CHECK 1008  </t>
  </si>
  <si>
    <t>SERVICE CHARGES FOR THE MONTH OF APRIL</t>
  </si>
  <si>
    <t>FEE REVERSAL</t>
  </si>
  <si>
    <t>April monthly bank fee</t>
  </si>
  <si>
    <t>Refund: Feb fees</t>
  </si>
  <si>
    <t>Refund: March fees</t>
  </si>
  <si>
    <t>Refund: April fees</t>
  </si>
  <si>
    <t>Net to Bank</t>
  </si>
  <si>
    <t>net into the bank from STRIPE</t>
  </si>
  <si>
    <t>Source</t>
  </si>
  <si>
    <t>Amount   (minus refunds)</t>
  </si>
  <si>
    <t>Net</t>
  </si>
  <si>
    <t>Created</t>
  </si>
  <si>
    <t>Available On</t>
  </si>
  <si>
    <t>Transfer</t>
  </si>
  <si>
    <t>Transfer Date</t>
  </si>
  <si>
    <t>txn_3SLsVpKGBQb67WBY0wteJFoW</t>
  </si>
  <si>
    <t>charge</t>
  </si>
  <si>
    <t>ch_3SLsVpKGBQb67WBY0I0Cs7DI</t>
  </si>
  <si>
    <t>po_1Sem8oKGBQb67WBY5fhK52Tk</t>
  </si>
  <si>
    <t>txn_3SLsVpKGBQb67WBY0Xred8Vo</t>
  </si>
  <si>
    <t>refund</t>
  </si>
  <si>
    <t>REFUND FOR CHARGE</t>
  </si>
  <si>
    <t>txn_3SLshgKGBQb67WBY02Ww20yJ</t>
  </si>
  <si>
    <t>ch_3SLshgKGBQb67WBY07pCRitS</t>
  </si>
  <si>
    <t>txn_3SLshgKGBQb67WBY0ug5glWy</t>
  </si>
  <si>
    <t>txn_3SNM4SKGBQb67WBY1cpmLIkn</t>
  </si>
  <si>
    <t>ch_3SNM4SKGBQb67WBY1hGgf4dC</t>
  </si>
  <si>
    <t>txn_3SNxFTKGBQb67WBY17gQmL2a</t>
  </si>
  <si>
    <t>ch_3SNxFTKGBQb67WBY1JrCxYUv</t>
  </si>
  <si>
    <t>txn_3SNxEnKGBQb67WBY0oxlfP1P</t>
  </si>
  <si>
    <t>ch_3SNxEnKGBQb67WBY0Jh1YI1X</t>
  </si>
  <si>
    <t>txn_3SO4P8KGBQb67WBY0G5UDNfk</t>
  </si>
  <si>
    <t>ch_3SO4P8KGBQb67WBY0fOANtLW</t>
  </si>
  <si>
    <t>txn_3SO5udKGBQb67WBY1FByxD4L</t>
  </si>
  <si>
    <t>ch_3SO5udKGBQb67WBY1QGLhBED</t>
  </si>
  <si>
    <t>txn_3SOKnTKGBQb67WBY1EHkpiSW</t>
  </si>
  <si>
    <t>ch_3SOKnTKGBQb67WBY1h5cceze</t>
  </si>
  <si>
    <t>txn_3SORPbKGBQb67WBY0ZWlz5cX</t>
  </si>
  <si>
    <t>ch_3SORPbKGBQb67WBY0Zsyvnnq</t>
  </si>
  <si>
    <t>txn_3SP91AKGBQb67WBY1qu22ABF</t>
  </si>
  <si>
    <t>ch_3SP91AKGBQb67WBY1i7ZG1Q2</t>
  </si>
  <si>
    <t>txn_3SP9TOKGBQb67WBY1FoEq0jD</t>
  </si>
  <si>
    <t>ch_3SP9TOKGBQb67WBY1g1TT1U9</t>
  </si>
  <si>
    <t>txn_3SPEQ9KGBQb67WBY00iClTbz</t>
  </si>
  <si>
    <t>ch_3SPEQ9KGBQb67WBY0HThGU7c</t>
  </si>
  <si>
    <t>txn_3SPOeTKGBQb67WBY0wNw3ASm</t>
  </si>
  <si>
    <t>ch_3SPOeTKGBQb67WBY0ErPddNW</t>
  </si>
  <si>
    <t>txn_3SPle2KGBQb67WBY13emsuch</t>
  </si>
  <si>
    <t>ch_3SPle2KGBQb67WBY1eRAhbbx</t>
  </si>
  <si>
    <t>txn_3SPocuKGBQb67WBY1hyr27d5</t>
  </si>
  <si>
    <t>ch_3SPocuKGBQb67WBY1oRUONQ2</t>
  </si>
  <si>
    <t>txn_3SQEvyKGBQb67WBY1oeTolXE</t>
  </si>
  <si>
    <t>ch_3SQEvyKGBQb67WBY1P7ArwEW</t>
  </si>
  <si>
    <t>txn_3SQHS9KGBQb67WBY1CVfOwjI</t>
  </si>
  <si>
    <t>ch_3SQHS9KGBQb67WBY1RRg3rIT</t>
  </si>
  <si>
    <t>txn_3SQHeoKGBQb67WBY10ZEjzqO</t>
  </si>
  <si>
    <t>ch_3SQHeoKGBQb67WBY1ToyRFAG</t>
  </si>
  <si>
    <t>txn_3SQHxlKGBQb67WBY0HN3RK9M</t>
  </si>
  <si>
    <t>ch_3SQHxlKGBQb67WBY03qAc1PO</t>
  </si>
  <si>
    <t>txn_3SQTP6KGBQb67WBY1XqdpWEA</t>
  </si>
  <si>
    <t>ch_3SQTP6KGBQb67WBY1DqDT3bg</t>
  </si>
  <si>
    <t>txn_3SQdEVKGBQb67WBY1hzvcuyJ</t>
  </si>
  <si>
    <t>ch_3SQdEVKGBQb67WBY1i9bRlZd</t>
  </si>
  <si>
    <t>txn_3SRFZTKGBQb67WBY1TXecxrT</t>
  </si>
  <si>
    <t>ch_3SRFZTKGBQb67WBY1Tp1C2Du</t>
  </si>
  <si>
    <t>txn_3SRG4vKGBQb67WBY08M2wcXS</t>
  </si>
  <si>
    <t>ch_3SRG4vKGBQb67WBY0dLNyufq</t>
  </si>
  <si>
    <t>txn_3SRHiAKGBQb67WBY1aP7E8Dz</t>
  </si>
  <si>
    <t>ch_3SRHiAKGBQb67WBY1Oq1XBRI</t>
  </si>
  <si>
    <t>txn_3SRHmcKGBQb67WBY1Qasjuuz</t>
  </si>
  <si>
    <t>ch_3SRHmcKGBQb67WBY1eQQQkxN</t>
  </si>
  <si>
    <t>txn_3SRIXsKGBQb67WBY12dEZyCn</t>
  </si>
  <si>
    <t>ch_3SRIXsKGBQb67WBY1iwwIEjb</t>
  </si>
  <si>
    <t>txn_3SRMZhKGBQb67WBY1FP0p5jc</t>
  </si>
  <si>
    <t>ch_3SRMZhKGBQb67WBY1n08DB6H</t>
  </si>
  <si>
    <t>txn_3SRO2LKGBQb67WBY0X9TiIus</t>
  </si>
  <si>
    <t>ch_3SRO2LKGBQb67WBY0jWWFIbX</t>
  </si>
  <si>
    <t>txn_3SRcGgKGBQb67WBY0FSgUIpi</t>
  </si>
  <si>
    <t>ch_3SRcGgKGBQb67WBY08K6lbkz</t>
  </si>
  <si>
    <t>txn_3SRcNkKGBQb67WBY0yKfLBSO</t>
  </si>
  <si>
    <t>ch_3SRcNkKGBQb67WBY0yvtBdlH</t>
  </si>
  <si>
    <t>txn_3SRfFOKGBQb67WBY1qOpWVwC</t>
  </si>
  <si>
    <t>ch_3SRfFOKGBQb67WBY1eMYL9i2</t>
  </si>
  <si>
    <t>txn_3SRkZ4KGBQb67WBY13MWUMiK</t>
  </si>
  <si>
    <t>ch_3SRkZ4KGBQb67WBY1BxYNk9E</t>
  </si>
  <si>
    <t>txn_3SS0UFKGBQb67WBY0ombzy6x</t>
  </si>
  <si>
    <t>ch_3SS0UFKGBQb67WBY0JrFlobc</t>
  </si>
  <si>
    <t>txn_3SS4KuKGBQb67WBY1SHJRxVW</t>
  </si>
  <si>
    <t>ch_3SS4KuKGBQb67WBY1NP1stec</t>
  </si>
  <si>
    <t>txn_3SSJoXKGBQb67WBY1Mus34S9</t>
  </si>
  <si>
    <t>ch_3SSJoXKGBQb67WBY171lcX6X</t>
  </si>
  <si>
    <t>txn_3SSRBsKGBQb67WBY0WlbBluc</t>
  </si>
  <si>
    <t>ch_3SSRBsKGBQb67WBY0z1ysJcA</t>
  </si>
  <si>
    <t>txn_3SShNOKGBQb67WBY0u492C93</t>
  </si>
  <si>
    <t>ch_3SShNOKGBQb67WBY0VGHkPCG</t>
  </si>
  <si>
    <t>txn_3STY8rKGBQb67WBY0OZ0BdX7</t>
  </si>
  <si>
    <t>ch_3STY8rKGBQb67WBY0jlSzh2J</t>
  </si>
  <si>
    <t>txn_3STnnZKGBQb67WBY1E8SujWG</t>
  </si>
  <si>
    <t>ch_3STnnZKGBQb67WBY1HXH6uIz</t>
  </si>
  <si>
    <t>txn_3STptGKGBQb67WBY0sZUAGzW</t>
  </si>
  <si>
    <t>ch_3STptGKGBQb67WBY09jVHvSZ</t>
  </si>
  <si>
    <t>txn_3STutcKGBQb67WBY12FWXhF7</t>
  </si>
  <si>
    <t>ch_3STutcKGBQb67WBY1Ig1cvk4</t>
  </si>
  <si>
    <t>txn_3SUCBXKGBQb67WBY1WoHUKo0</t>
  </si>
  <si>
    <t>ch_3SUCBXKGBQb67WBY1aPdiaO8</t>
  </si>
  <si>
    <t>txn_3SUDMKKGBQb67WBY1UdWSfwE</t>
  </si>
  <si>
    <t>ch_3SUDMKKGBQb67WBY1ZZZgytk</t>
  </si>
  <si>
    <t>txn_3SUDMjKGBQb67WBY010IbHEN</t>
  </si>
  <si>
    <t>ch_3SUDMjKGBQb67WBY0Z67IFYD</t>
  </si>
  <si>
    <t>txn_3SUIFnKGBQb67WBY0jPQGN5o</t>
  </si>
  <si>
    <t>ch_3SUIFnKGBQb67WBY0dpXcFy4</t>
  </si>
  <si>
    <t>txn_3SUVAYKGBQb67WBY1xVQm8IO</t>
  </si>
  <si>
    <t>ch_3SUVAYKGBQb67WBY14DqqHSN</t>
  </si>
  <si>
    <t>txn_3SUbu1KGBQb67WBY0nsHytL2</t>
  </si>
  <si>
    <t>ch_3SUbu1KGBQb67WBY0AGuM1Ve</t>
  </si>
  <si>
    <t>txn_3SUluhKGBQb67WBY1oAV9AhC</t>
  </si>
  <si>
    <t>ch_3SUluhKGBQb67WBY1YQo42sT</t>
  </si>
  <si>
    <t>txn_3SVgDRKGBQb67WBY1nFh3wPi</t>
  </si>
  <si>
    <t>ch_3SVgDRKGBQb67WBY1Dor6tex</t>
  </si>
  <si>
    <t>txn_3SW1vfKGBQb67WBY1HB3AszN</t>
  </si>
  <si>
    <t>ch_3SW1vfKGBQb67WBY1vCAZEYp</t>
  </si>
  <si>
    <t>txn_3SWM0kKGBQb67WBY0fEQeNZ1</t>
  </si>
  <si>
    <t>ch_3SWM0kKGBQb67WBY0efcy7Ne</t>
  </si>
  <si>
    <t>txn_3SWQQmKGBQb67WBY0zUEDO9X</t>
  </si>
  <si>
    <t>ch_3SWQQmKGBQb67WBY09zW4RG2</t>
  </si>
  <si>
    <t>txn_3SWpSzKGBQb67WBY0Fz8cosi</t>
  </si>
  <si>
    <t>ch_3SWpSzKGBQb67WBY01aaaWyw</t>
  </si>
  <si>
    <t>txn_3SWqPzKGBQb67WBY1MOyeZAE</t>
  </si>
  <si>
    <t>ch_3SWqPzKGBQb67WBY1wxWvd3e</t>
  </si>
  <si>
    <t>txn_3SXXTmKGBQb67WBY09maq4Xv</t>
  </si>
  <si>
    <t>ch_3SXXTmKGBQb67WBY0AJF1V7Z</t>
  </si>
  <si>
    <t>txn_3SXYfLKGBQb67WBY0MRmQT9x</t>
  </si>
  <si>
    <t>ch_3SXYfLKGBQb67WBY0uzCluOl</t>
  </si>
  <si>
    <t>txn_3SXkRmKGBQb67WBY1L12mROx</t>
  </si>
  <si>
    <t>ch_3SXkRmKGBQb67WBY1NQ4ugf4</t>
  </si>
  <si>
    <t>txn_3SZB4xKGBQb67WBY1zgLKNjC</t>
  </si>
  <si>
    <t>ch_3SZB4xKGBQb67WBY1khNnPsR</t>
  </si>
  <si>
    <t>txn_3SZC9aKGBQb67WBY1KIza9pE</t>
  </si>
  <si>
    <t>ch_3SZC9aKGBQb67WBY1QtXVJ2f</t>
  </si>
  <si>
    <t>txn_3SZDMsKGBQb67WBY0ezFWYbD</t>
  </si>
  <si>
    <t>ch_3SZDMsKGBQb67WBY0dCalH1z</t>
  </si>
  <si>
    <t>txn_3SZcCIKGBQb67WBY17VWKBR7</t>
  </si>
  <si>
    <t>ch_3SZcCIKGBQb67WBY1OHU9bGB</t>
  </si>
  <si>
    <t>txn_3SZtSCKGBQb67WBY1fGVJ5ju</t>
  </si>
  <si>
    <t>ch_3SZtSCKGBQb67WBY1UjtT25b</t>
  </si>
  <si>
    <t>txn_3SZvWjKGBQb67WBY0sVkOE4p</t>
  </si>
  <si>
    <t>ch_3SZvWjKGBQb67WBY0sHCQJsn</t>
  </si>
  <si>
    <t>txn_3SZx8dKGBQb67WBY0teM1ek1</t>
  </si>
  <si>
    <t>ch_3SZx8dKGBQb67WBY0CgqqOuy</t>
  </si>
  <si>
    <t>txn_3Sa2fPKGBQb67WBY1JqiAbrm</t>
  </si>
  <si>
    <t>ch_3Sa2fPKGBQb67WBY1vLqnSq0</t>
  </si>
  <si>
    <t>txn_3SaN5dKGBQb67WBY0qCGynGH</t>
  </si>
  <si>
    <t>ch_3SaN5dKGBQb67WBY0Uf0sVoG</t>
  </si>
  <si>
    <t>txn_3SaOryKGBQb67WBY0QUgweV8</t>
  </si>
  <si>
    <t>ch_3SaOryKGBQb67WBY0FbFj5M3</t>
  </si>
  <si>
    <t>txn_3SabKqKGBQb67WBY1ay3OdpV</t>
  </si>
  <si>
    <t>ch_3SabKqKGBQb67WBY1LX8I3nl</t>
  </si>
  <si>
    <t>txn_3Sb5S2KGBQb67WBY0GXIxUl2</t>
  </si>
  <si>
    <t>ch_3Sb5S2KGBQb67WBY0oipo3Ao</t>
  </si>
  <si>
    <t>txn_3Sb6b9KGBQb67WBY00vfEoc6</t>
  </si>
  <si>
    <t>ch_3Sb6b9KGBQb67WBY0YUOD19z</t>
  </si>
  <si>
    <t>txn_3Sb88yKGBQb67WBY1HX5BZss</t>
  </si>
  <si>
    <t>ch_3Sb88yKGBQb67WBY1Hs94gjU</t>
  </si>
  <si>
    <t>txn_3SbCbKKGBQb67WBY0gOvOLkx</t>
  </si>
  <si>
    <t>ch_3SbCbKKGBQb67WBY0GVCkuEH</t>
  </si>
  <si>
    <t>txn_3SbTAOKGBQb67WBY0IlFkEDd</t>
  </si>
  <si>
    <t>ch_3SbTAOKGBQb67WBY0fIF3OXm</t>
  </si>
  <si>
    <t>txn_3SbUeJKGBQb67WBY1TmxFGgy</t>
  </si>
  <si>
    <t>ch_3SbUeJKGBQb67WBY1bCLvN87</t>
  </si>
  <si>
    <t>txn_3SbXY2KGBQb67WBY1qWJMXIL</t>
  </si>
  <si>
    <t>ch_3SbXY2KGBQb67WBY1mNP0uyw</t>
  </si>
  <si>
    <t>txn_3SbtooKGBQb67WBY0aafNKzq</t>
  </si>
  <si>
    <t>ch_3SbtooKGBQb67WBY0rDI9HMr</t>
  </si>
  <si>
    <t>txn_3ScBjbKGBQb67WBY0dpMd9Yc</t>
  </si>
  <si>
    <t>ch_3ScBjbKGBQb67WBY0OgbuWYq</t>
  </si>
  <si>
    <t>txn_3ScaJyKGBQb67WBY1kGZ9DwF</t>
  </si>
  <si>
    <t>ch_3ScaJyKGBQb67WBY1Q70wOhF</t>
  </si>
  <si>
    <t>txn_3SccXnKGBQb67WBY0SCl8Z9U</t>
  </si>
  <si>
    <t>ch_3SccXnKGBQb67WBY0Ca9uqRG</t>
  </si>
  <si>
    <t>txn_3ScdGEKGBQb67WBY1lBdH72R</t>
  </si>
  <si>
    <t>ch_3ScdGEKGBQb67WBY1hMgBjC5</t>
  </si>
  <si>
    <t>txn_3ScvCBKGBQb67WBY1FEi3seo</t>
  </si>
  <si>
    <t>ch_3ScvCBKGBQb67WBY1c5FuHaa</t>
  </si>
  <si>
    <t>txn_3Sdi86KGBQb67WBY0dKJBAEK</t>
  </si>
  <si>
    <t>ch_3Sdi86KGBQb67WBY0l78GxXI</t>
  </si>
  <si>
    <t>po_1Sf8x3KGBQb67WBYPT9WXPUH</t>
  </si>
  <si>
    <t>txn_3SdioiKGBQb67WBY1hjHQKd8</t>
  </si>
  <si>
    <t>ch_3SdioiKGBQb67WBY1aj4GZiw</t>
  </si>
  <si>
    <t>txn_3Se3fAKGBQb67WBY1u3dqU1x</t>
  </si>
  <si>
    <t>ch_3Se3fAKGBQb67WBY1eV2OKKg</t>
  </si>
  <si>
    <t>txn_3Se4ONKGBQb67WBY0uUMdkKF</t>
  </si>
  <si>
    <t>ch_3Se4ONKGBQb67WBY0iZc1KS8</t>
  </si>
  <si>
    <t>txn_3Se7uDKGBQb67WBY0r0h7rvC</t>
  </si>
  <si>
    <t>ch_3Se7uDKGBQb67WBY0UdWH4Ip</t>
  </si>
  <si>
    <t>txn_3SeLuYKGBQb67WBY1Q5v3j8C</t>
  </si>
  <si>
    <t>ch_3SeLuYKGBQb67WBY1fowakCG</t>
  </si>
  <si>
    <t>txn_3SeNhAKGBQb67WBY1uJ6YGgk</t>
  </si>
  <si>
    <t>ch_3SeNhAKGBQb67WBY1H89yd4j</t>
  </si>
  <si>
    <t>txn_3SejYWKGBQb67WBY1XlQgv5k</t>
  </si>
  <si>
    <t>ch_3SejYWKGBQb67WBY1dSDBGzi</t>
  </si>
  <si>
    <t>txn_3SenOTKGBQb67WBY1r4werNJ</t>
  </si>
  <si>
    <t>ch_3SenOTKGBQb67WBY1iPSho0T</t>
  </si>
  <si>
    <t>po_1SfV74KGBQb67WBYvqUxfsxb</t>
  </si>
  <si>
    <t>txn_3SfgavKGBQb67WBY1jovHen9</t>
  </si>
  <si>
    <t>ch_3SfgavKGBQb67WBY1CVQGEjt</t>
  </si>
  <si>
    <t>po_1SgxH0KGBQb67WBY4PIUUXMK</t>
  </si>
  <si>
    <t>txn_3Sg3EJKGBQb67WBY1bhzPo7S</t>
  </si>
  <si>
    <t>ch_3Sg3EJKGBQb67WBY181uwlr7</t>
  </si>
  <si>
    <t>po_1ShJVGKGBQb67WBYcBYAwy8G</t>
  </si>
  <si>
    <t>txn_3SgSmkKGBQb67WBY1exdyQR8</t>
  </si>
  <si>
    <t>ch_3SgSmkKGBQb67WBY1Ioo6fz4</t>
  </si>
  <si>
    <t>po_1Shfx5KGBQb67WBYuypXiire</t>
  </si>
  <si>
    <t>txn_3SgWBrKGBQb67WBY0cu6J3hP</t>
  </si>
  <si>
    <t>ch_3SgWBrKGBQb67WBY06UL8tL9</t>
  </si>
  <si>
    <t>txn_3SguSbKGBQb67WBY0dp3SOau</t>
  </si>
  <si>
    <t>ch_3SguSbKGBQb67WBY0KXAVXKn</t>
  </si>
  <si>
    <t>txn_3ShLkcKGBQb67WBY1GW6jYgR</t>
  </si>
  <si>
    <t>ch_3ShLkcKGBQb67WBY1NlEDytg</t>
  </si>
  <si>
    <t>po_1SiOhVKGBQb67WBYbFjf2Bpk</t>
  </si>
  <si>
    <t>txn_3Siif1KGBQb67WBY1l1ZKS3Q</t>
  </si>
  <si>
    <t>ch_3Siif1KGBQb67WBY165Vkv0F</t>
  </si>
  <si>
    <t>po_1SjqWaKGBQb67WBYXiki5cLq</t>
  </si>
  <si>
    <t>txn_3Siiu8KGBQb67WBY0hzXI7Ax</t>
  </si>
  <si>
    <t>ch_3Siiu8KGBQb67WBY0vpPs20p</t>
  </si>
  <si>
    <t>txn_3SilsGKGBQb67WBY1G5Y2gKX</t>
  </si>
  <si>
    <t>ch_3SilsGKGBQb67WBY10MTK7S2</t>
  </si>
  <si>
    <t>po_1SkDXkKGBQb67WBYDSck2cnf</t>
  </si>
  <si>
    <t>txn_3SjCVJKGBQb67WBY1K5wtbYr</t>
  </si>
  <si>
    <t>ch_3SjCVJKGBQb67WBY1IA19ssI</t>
  </si>
  <si>
    <t>txn_3SkO9EKGBQb67WBY0cEPRWmb</t>
  </si>
  <si>
    <t>ch_3SkO9EKGBQb67WBY0Ud9ff3U</t>
  </si>
  <si>
    <t>po_1Sm1IOKGBQb67WBYjMgIZ5dk</t>
  </si>
  <si>
    <t>txn_3SkyRHKGBQb67WBY12prmJFQ</t>
  </si>
  <si>
    <t>ch_3SkyRHKGBQb67WBY1NiPUnb4</t>
  </si>
  <si>
    <t>po_1SmOIPKGBQb67WBY9kY21LeM</t>
  </si>
  <si>
    <t>txn_3SlLZAKGBQb67WBY0yfJiKmg</t>
  </si>
  <si>
    <t>ch_3SlLZAKGBQb67WBY0MeN6VmY</t>
  </si>
  <si>
    <t>po_1SmkjqKGBQb67WBYYHHho7jv</t>
  </si>
  <si>
    <t>txn_3SlUlvKGBQb67WBY16aVHj3z</t>
  </si>
  <si>
    <t>ch_3SlUlvKGBQb67WBY1bAw0E6j</t>
  </si>
  <si>
    <t>txn_3SlVo3KGBQb67WBY1iPcVYZG</t>
  </si>
  <si>
    <t>ch_3SlVo3KGBQb67WBY1vgboF6l</t>
  </si>
  <si>
    <t>txn_3SlbdAKGBQb67WBY1RTdZOgp</t>
  </si>
  <si>
    <t>ch_3SlbdAKGBQb67WBY1p8o770F</t>
  </si>
  <si>
    <t>txn_3Slzi5KGBQb67WBY1iMwPLdE</t>
  </si>
  <si>
    <t>ch_3Slzi5KGBQb67WBY10Np4GrV</t>
  </si>
  <si>
    <t>txn_3Sm1ZrKGBQb67WBY0WbmqENI</t>
  </si>
  <si>
    <t>ch_3Sm1ZrKGBQb67WBY0BiHsJPj</t>
  </si>
  <si>
    <t>txn_3Sm1eyKGBQb67WBY0Az9uF0Q</t>
  </si>
  <si>
    <t>ch_3Sm1eyKGBQb67WBY088jfZzD</t>
  </si>
  <si>
    <t>txn_3Sm3fnKGBQb67WBY0dLFfYiV</t>
  </si>
  <si>
    <t>ch_3Sm3fnKGBQb67WBY0c5Gl4Hj</t>
  </si>
  <si>
    <t>txn_3SmH0xKGBQb67WBY1eVmrVyv</t>
  </si>
  <si>
    <t>ch_3SmH0xKGBQb67WBY1ztHSn6n</t>
  </si>
  <si>
    <t>txn_3SmHxUKGBQb67WBY1g3Grolv</t>
  </si>
  <si>
    <t>ch_3SmHxUKGBQb67WBY1F3IiIOV</t>
  </si>
  <si>
    <t>txn_3SmIOQKGBQb67WBY14Uj3nPa</t>
  </si>
  <si>
    <t>ch_3SmIOQKGBQb67WBY1pvDZnlC</t>
  </si>
  <si>
    <t>txn_3SmNhOKGBQb67WBY1a19EeYM</t>
  </si>
  <si>
    <t>ch_3SmNhOKGBQb67WBY1hYbqeTo</t>
  </si>
  <si>
    <t>po_1Sn74gKGBQb67WBYqDObnVIl</t>
  </si>
  <si>
    <t>txn_3SmOtlKGBQb67WBY1ANmQyK6</t>
  </si>
  <si>
    <t>ch_3SmOtlKGBQb67WBY1NCWQ7O2</t>
  </si>
  <si>
    <t>txn_3SmP53KGBQb67WBY1stdQS9r</t>
  </si>
  <si>
    <t>ch_3SmP53KGBQb67WBY15q0jKpv</t>
  </si>
  <si>
    <t>txn_3Smj1bKGBQb67WBY1IdGU0c7</t>
  </si>
  <si>
    <t>ch_3Smj1bKGBQb67WBY1zoOS3rE</t>
  </si>
  <si>
    <t>txn_3Sn2IIKGBQb67WBY19BInWCx</t>
  </si>
  <si>
    <t>ch_3Sn2IIKGBQb67WBY1AI7VRdS</t>
  </si>
  <si>
    <t>po_1SnTqJKGBQb67WBY6X4vN5lj</t>
  </si>
  <si>
    <t>txn_3Sn9AfKGBQb67WBY0XXn3zJ2</t>
  </si>
  <si>
    <t>ch_3Sn9AfKGBQb67WBY0ndDKwuw</t>
  </si>
  <si>
    <t>po_1SoYx0KGBQb67WBYm3lChs9Z</t>
  </si>
  <si>
    <t>txn_3SnmarKGBQb67WBY00xcs8qV</t>
  </si>
  <si>
    <t>ch_3SnmarKGBQb67WBY0AhF1Y18</t>
  </si>
  <si>
    <t>po_1Sov35KGBQb67WBYsU8BpNhi</t>
  </si>
  <si>
    <t>txn_3So6XlKGBQb67WBY11fNxYQt</t>
  </si>
  <si>
    <t>ch_3So6XlKGBQb67WBY1IDTS5eF</t>
  </si>
  <si>
    <t>po_1SpI0sKGBQb67WBYVam6fn7Y</t>
  </si>
  <si>
    <t>txn_3So7GxKGBQb67WBY0oCuMwvg</t>
  </si>
  <si>
    <t>ch_3So7GxKGBQb67WBY00roRvwp</t>
  </si>
  <si>
    <t>txn_3SoBlJKGBQb67WBY0YDofiwC</t>
  </si>
  <si>
    <t>ch_3SoBlJKGBQb67WBY09Hqgisa</t>
  </si>
  <si>
    <t>txn_3SoBsCKGBQb67WBY1iaZApFw</t>
  </si>
  <si>
    <t>ch_3SoBsCKGBQb67WBY1cdoGv5b</t>
  </si>
  <si>
    <t>txn_3SoCrAKGBQb67WBY13EVgUCm</t>
  </si>
  <si>
    <t>ch_3SoCrAKGBQb67WBY1YF0ykag</t>
  </si>
  <si>
    <t>txn_3SoQ6OKGBQb67WBY1jYBzIWJ</t>
  </si>
  <si>
    <t>ch_3SoQ6OKGBQb67WBY18i9HHaF</t>
  </si>
  <si>
    <t>txn_3SoQU3KGBQb67WBY0cNewz0c</t>
  </si>
  <si>
    <t>ch_3SoQU3KGBQb67WBY0aqbshkW</t>
  </si>
  <si>
    <t>txn_3SoTjEKGBQb67WBY1kGDJxTP</t>
  </si>
  <si>
    <t>ch_3SoTjEKGBQb67WBY1r5ZBArO</t>
  </si>
  <si>
    <t>txn_3SorxCKGBQb67WBY1iMc2RtD</t>
  </si>
  <si>
    <t>ch_3SorxCKGBQb67WBY18eYnLFX</t>
  </si>
  <si>
    <t>txn_3SovqcKGBQb67WBY07i3Euei</t>
  </si>
  <si>
    <t>ch_3SovqcKGBQb67WBY0Kqr2fJ4</t>
  </si>
  <si>
    <t>po_1Spe2GKGBQb67WBYKehwQuGN</t>
  </si>
  <si>
    <t>txn_3SovsTKGBQb67WBY085Lg7ry</t>
  </si>
  <si>
    <t>ch_3SovsTKGBQb67WBY0omxy36X</t>
  </si>
  <si>
    <t>txn_3SowMtKGBQb67WBY0vLNgR3V</t>
  </si>
  <si>
    <t>ch_3SowMtKGBQb67WBY00T8LPyI</t>
  </si>
  <si>
    <t>txn_3SowMUKGBQb67WBY0L1dH4g3</t>
  </si>
  <si>
    <t>ch_3SowMUKGBQb67WBY0QhQB9zM</t>
  </si>
  <si>
    <t>txn_3SpAnOKGBQb67WBY1LIRMAGP</t>
  </si>
  <si>
    <t>ch_3SpAnOKGBQb67WBY13KOeEAF</t>
  </si>
  <si>
    <t>txn_3SpBUnKGBQb67WBY1w6MtDv0</t>
  </si>
  <si>
    <t>ch_3SpBUnKGBQb67WBY1Octemjs</t>
  </si>
  <si>
    <t>txn_3SpFtNKGBQb67WBY0hq5n4SJ</t>
  </si>
  <si>
    <t>ch_3SpFtNKGBQb67WBY00V2WI32</t>
  </si>
  <si>
    <t>txn_3SpRheKGBQb67WBY1XJFXFHo</t>
  </si>
  <si>
    <t>ch_3SpRheKGBQb67WBY1VGCoTAo</t>
  </si>
  <si>
    <t>po_1Sq193KGBQb67WBYf01QlqtB</t>
  </si>
  <si>
    <t>txn_3SpYTZKGBQb67WBY0M5s0iPy</t>
  </si>
  <si>
    <t>ch_3SpYTZKGBQb67WBY08pIEtpO</t>
  </si>
  <si>
    <t>txn_3SpcraKGBQb67WBY1PFNwfCc</t>
  </si>
  <si>
    <t>ch_3SpcraKGBQb67WBY1eLGxXwv</t>
  </si>
  <si>
    <t>txn_3Spe3sKGBQb67WBY0sY3O6pA</t>
  </si>
  <si>
    <t>ch_3Spe3sKGBQb67WBY0IEVuLnM</t>
  </si>
  <si>
    <t>po_1SrSeSKGBQb67WBYayjMwAbw</t>
  </si>
  <si>
    <t>txn_3Spe92KGBQb67WBY1UQAQxZ3</t>
  </si>
  <si>
    <t>ch_3Spe92KGBQb67WBY1zIn7mqf</t>
  </si>
  <si>
    <t>txn_3SpexzKGBQb67WBY1XLQvmGJ</t>
  </si>
  <si>
    <t>ch_3SpexzKGBQb67WBY1PaVW8fF</t>
  </si>
  <si>
    <t>txn_3SpfCPKGBQb67WBY0BzMwd1l</t>
  </si>
  <si>
    <t>ch_3SpfCPKGBQb67WBY04bx7qkn</t>
  </si>
  <si>
    <t>txn_3SpiQMKGBQb67WBY0lP6NUuc</t>
  </si>
  <si>
    <t>ch_3SpiQMKGBQb67WBY0XUv8Euz</t>
  </si>
  <si>
    <t>txn_3SptiNKGBQb67WBY1GLYzgNG</t>
  </si>
  <si>
    <t>ch_3SptiNKGBQb67WBY1XqyIQBO</t>
  </si>
  <si>
    <t>txn_3SpvbKKGBQb67WBY1FVuyP4S</t>
  </si>
  <si>
    <t>ch_3SpvbKKGBQb67WBY156Y943u</t>
  </si>
  <si>
    <t>txn_3SpwGcKGBQb67WBY1VoXYTuW</t>
  </si>
  <si>
    <t>ch_3SpwGcKGBQb67WBY1n0T2oPz</t>
  </si>
  <si>
    <t>txn_3Spx45KGBQb67WBY0PGL8IWV</t>
  </si>
  <si>
    <t>ch_3Spx45KGBQb67WBY01h9Uaww</t>
  </si>
  <si>
    <t>txn_3Sq2kWKGBQb67WBY12SHzP66</t>
  </si>
  <si>
    <t>ch_3Sq2kWKGBQb67WBY1bIxds8y</t>
  </si>
  <si>
    <t>po_1SrpGpKGBQb67WBYtNUXHGEJ</t>
  </si>
  <si>
    <t>txn_3SqGDyKGBQb67WBY0xkwp8XT</t>
  </si>
  <si>
    <t>ch_3SqGDyKGBQb67WBY0nGI5G3Z</t>
  </si>
  <si>
    <t>txn_3SqHItKGBQb67WBY0WHdCiv5</t>
  </si>
  <si>
    <t>ch_3SqHItKGBQb67WBY0D5zJIdn</t>
  </si>
  <si>
    <t>txn_3SqPlMKGBQb67WBY0fzCRHQZ</t>
  </si>
  <si>
    <t>ch_3SqPlMKGBQb67WBY0yGVuXql</t>
  </si>
  <si>
    <t>po_1SsC75KGBQb67WBYxnJWu7d6</t>
  </si>
  <si>
    <t>txn_3SqaI4KGBQb67WBY1htunqgY</t>
  </si>
  <si>
    <t>ch_3SqaI4KGBQb67WBY1Tiyb8cn</t>
  </si>
  <si>
    <t>txn_3SqbtnKGBQb67WBY1dFLA7qa</t>
  </si>
  <si>
    <t>ch_3SqbtnKGBQb67WBY1KS8WQAB</t>
  </si>
  <si>
    <t>txn_3SqegjKGBQb67WBY0bjxuOXz</t>
  </si>
  <si>
    <t>ch_3SqegjKGBQb67WBY0F5SV7Mv</t>
  </si>
  <si>
    <t>txn_3SqxkMKGBQb67WBY0bzMtnUA</t>
  </si>
  <si>
    <t>ch_3SqxkMKGBQb67WBY0osYDdc1</t>
  </si>
  <si>
    <t>txn_3Sr0IpKGBQb67WBY0j2wrLNs</t>
  </si>
  <si>
    <t>ch_3Sr0IpKGBQb67WBY0GXqLcjb</t>
  </si>
  <si>
    <t>txn_3Sr6feKGBQb67WBY1kVdiFwG</t>
  </si>
  <si>
    <t>ch_3Sr6feKGBQb67WBY1SYgNP7l</t>
  </si>
  <si>
    <t>txn_3SrHWlKGBQb67WBY04lMwB1g</t>
  </si>
  <si>
    <t>ch_3SrHWlKGBQb67WBY0VvXV04L</t>
  </si>
  <si>
    <t>txn_3SrIyTKGBQb67WBY1eyZPPvK</t>
  </si>
  <si>
    <t>ch_3SrIyTKGBQb67WBY1seqQUgZ</t>
  </si>
  <si>
    <t>txn_3SrKBVKGBQb67WBY0zMaXdpe</t>
  </si>
  <si>
    <t>ch_3SrKBVKGBQb67WBY06UOkSpB</t>
  </si>
  <si>
    <t>txn_3SrNPDKGBQb67WBY0NwfVhRn</t>
  </si>
  <si>
    <t>ch_3SrNPDKGBQb67WBY0GLhoFxy</t>
  </si>
  <si>
    <t>txn_3SrOcEKGBQb67WBY0imgS7hm</t>
  </si>
  <si>
    <t>ch_3SrOcEKGBQb67WBY0uoP0ibn</t>
  </si>
  <si>
    <t>txn_3SrTOHKGBQb67WBY0euOgcPv</t>
  </si>
  <si>
    <t>ch_3SrTOHKGBQb67WBY0HwmxL0V</t>
  </si>
  <si>
    <t>txn_3SrWOVKGBQb67WBY1J39NmSh</t>
  </si>
  <si>
    <t>ch_3SrWOVKGBQb67WBY1Xhq12Lf</t>
  </si>
  <si>
    <t>txn_3SrdhEKGBQb67WBY0Ec70byQ</t>
  </si>
  <si>
    <t>ch_3SrdhEKGBQb67WBY0EM1q3ni</t>
  </si>
  <si>
    <t>txn_3SrigrKGBQb67WBY14al8ytE</t>
  </si>
  <si>
    <t>ch_3SrigrKGBQb67WBY1LQRMtsL</t>
  </si>
  <si>
    <t>txn_3SrklhKGBQb67WBY0Em765oH</t>
  </si>
  <si>
    <t>ch_3SrklhKGBQb67WBY0MIqeWjc</t>
  </si>
  <si>
    <t>txn_3SrlIfKGBQb67WBY0DR2KdWP</t>
  </si>
  <si>
    <t>ch_3SrlIfKGBQb67WBY0gf2SEL1</t>
  </si>
  <si>
    <t>txn_3SrnOYKGBQb67WBY09idNPYN</t>
  </si>
  <si>
    <t>ch_3SrnOYKGBQb67WBY0gVdchDX</t>
  </si>
  <si>
    <t>txn_3SrnOMKGBQb67WBY1dWBM7zn</t>
  </si>
  <si>
    <t>ch_3SrnOMKGBQb67WBY1zIQvezp</t>
  </si>
  <si>
    <t>txn_3Srox7KGBQb67WBY0jSlAy2E</t>
  </si>
  <si>
    <t>ch_3Srox7KGBQb67WBY0TtcV6lw</t>
  </si>
  <si>
    <t>po_1SsXpWKGBQb67WBYTey3fU1w</t>
  </si>
  <si>
    <t>txn_3Sroy8KGBQb67WBY1DS5F0YS</t>
  </si>
  <si>
    <t>ch_3Sroy8KGBQb67WBY1pW0R1uR</t>
  </si>
  <si>
    <t>txn_3SrpnBKGBQb67WBY0Et3dBdy</t>
  </si>
  <si>
    <t>ch_3SrpnBKGBQb67WBY02VbKD4i</t>
  </si>
  <si>
    <t>txn_3SrpzCKGBQb67WBY1NTahmuT</t>
  </si>
  <si>
    <t>ch_3SrpzCKGBQb67WBY18cWOXPL</t>
  </si>
  <si>
    <t>txn_3Ss3ClKGBQb67WBY0vqskHqg</t>
  </si>
  <si>
    <t>ch_3Ss3ClKGBQb67WBY08IibsK0</t>
  </si>
  <si>
    <t>txn_3Ss9YgKGBQb67WBY1YEA3H5U</t>
  </si>
  <si>
    <t>ch_3Ss9YgKGBQb67WBY1VVSMIxm</t>
  </si>
  <si>
    <t>txn_3SsAseKGBQb67WBY0sH20CgE</t>
  </si>
  <si>
    <t>ch_3SsAseKGBQb67WBY0OoFegCe</t>
  </si>
  <si>
    <t>txn_3SsBB8KGBQb67WBY1n4aQfo7</t>
  </si>
  <si>
    <t>ch_3SsBB8KGBQb67WBY10O9cD7H</t>
  </si>
  <si>
    <t>txn_3SsPqBKGBQb67WBY1crvbKL2</t>
  </si>
  <si>
    <t>ch_3SsPqBKGBQb67WBY1xlMX38M</t>
  </si>
  <si>
    <t>po_1StdHzKGBQb67WBYtjiqYhp5</t>
  </si>
  <si>
    <t>txn_3SsQOZKGBQb67WBY1LrEqyre</t>
  </si>
  <si>
    <t>ch_3SsQOZKGBQb67WBY16BSnSDM</t>
  </si>
  <si>
    <t>txn_3SsSWcKGBQb67WBY14491D2s</t>
  </si>
  <si>
    <t>ch_3SsSWcKGBQb67WBY194rQ7Vl</t>
  </si>
  <si>
    <t>txn_3SsXd6KGBQb67WBY0z23Z0zl</t>
  </si>
  <si>
    <t>ch_3SsXd6KGBQb67WBY0j4DMhgS</t>
  </si>
  <si>
    <t>txn_3SsmIVKGBQb67WBY1bDzFb17</t>
  </si>
  <si>
    <t>ch_3SsmIVKGBQb67WBY1wxx4bMM</t>
  </si>
  <si>
    <t>po_1Su0IoKGBQb67WBYjIabP0hj</t>
  </si>
  <si>
    <t>txn_3SsmjhKGBQb67WBY14yY95or</t>
  </si>
  <si>
    <t>ch_3SsmjhKGBQb67WBY1bMVENqO</t>
  </si>
  <si>
    <t>txn_3SssBPKGBQb67WBY0sB3YQ0e</t>
  </si>
  <si>
    <t>ch_3SssBPKGBQb67WBY0snwoURj</t>
  </si>
  <si>
    <t>txn_3SZDMsKGBQb67WBY0GYkOCPM</t>
  </si>
  <si>
    <t>txn_3St8qUKGBQb67WBY0t8ShW9s</t>
  </si>
  <si>
    <t>ch_3St8qUKGBQb67WBY0m2afn4K</t>
  </si>
  <si>
    <t>po_1SuMLDKGBQb67WBYJbKQ4CB2</t>
  </si>
  <si>
    <t>txn_3StE8NKGBQb67WBY0rY4xB2e</t>
  </si>
  <si>
    <t>ch_3StE8NKGBQb67WBY0Hozun2W</t>
  </si>
  <si>
    <t>txn_3StGdZKGBQb67WBY1sr3Ab2F</t>
  </si>
  <si>
    <t>ch_3StGdZKGBQb67WBY1iWcllyt</t>
  </si>
  <si>
    <t>txn_3StGlDKGBQb67WBY0hZNsEqX</t>
  </si>
  <si>
    <t>ch_3StGlDKGBQb67WBY0E2eWEzF</t>
  </si>
  <si>
    <t>txn_3StUp0KGBQb67WBY1b2zsC69</t>
  </si>
  <si>
    <t>ch_3StUp0KGBQb67WBY1uZjABsp</t>
  </si>
  <si>
    <t>txn_3StWUQKGBQb67WBY0vqw7tFn</t>
  </si>
  <si>
    <t>ch_3StWUQKGBQb67WBY0L2WI2yS</t>
  </si>
  <si>
    <t>txn_3Sta0jKGBQb67WBY1x6W8hbK</t>
  </si>
  <si>
    <t>ch_3Sta0jKGBQb67WBY1zyO6JfA</t>
  </si>
  <si>
    <t>txn_3Sta6VKGBQb67WBY0LxoQ3f8</t>
  </si>
  <si>
    <t>ch_3Sta6VKGBQb67WBY0aJHJEG4</t>
  </si>
  <si>
    <t>txn_3StcdUKGBQb67WBY0Q6oCB2z</t>
  </si>
  <si>
    <t>ch_3StcdUKGBQb67WBY0qbP1L7e</t>
  </si>
  <si>
    <t>txn_3Su5pwKGBQb67WBY1VJgfUo1</t>
  </si>
  <si>
    <t>ch_3Su5pwKGBQb67WBY1OiGhJlt</t>
  </si>
  <si>
    <t>po_1Suis7KGBQb67WBYzAOuud3v</t>
  </si>
  <si>
    <t>txn_3SuHYrKGBQb67WBY1bmcAVCD</t>
  </si>
  <si>
    <t>ch_3SuHYrKGBQb67WBY1TZWHP2C</t>
  </si>
  <si>
    <t>txn_3SufRfKGBQb67WBY0smQDXGU</t>
  </si>
  <si>
    <t>ch_3SufRfKGBQb67WBY0QspjGfm</t>
  </si>
  <si>
    <t>po_1Sv5KNKGBQb67WBYxzDM5zzT</t>
  </si>
  <si>
    <t>txn_3Sutl4KGBQb67WBY04qlAXH2</t>
  </si>
  <si>
    <t>ch_3Sutl4KGBQb67WBY0T2SUvim</t>
  </si>
  <si>
    <t>po_1SwAfpKGBQb67WBYnTR3fdC9</t>
  </si>
  <si>
    <t>txn_3Sv4VCKGBQb67WBY0lXTpSL1</t>
  </si>
  <si>
    <t>ch_3Sv4VCKGBQb67WBY0UqK07kc</t>
  </si>
  <si>
    <t>txn_3Sv4baKGBQb67WBY0fGwVHRM</t>
  </si>
  <si>
    <t>ch_3Sv4baKGBQb67WBY0APAqrXd</t>
  </si>
  <si>
    <t>txn_3Sv5tEKGBQb67WBY1eEnCylm</t>
  </si>
  <si>
    <t>ch_3Sv5tEKGBQb67WBY1isPWJ7u</t>
  </si>
  <si>
    <t>po_1SwXI7KGBQb67WBYTxUPhzwK</t>
  </si>
  <si>
    <t>txn_3Svg59KGBQb67WBY1kHp7KvL</t>
  </si>
  <si>
    <t>ch_3Svg59KGBQb67WBY1Egi6t88</t>
  </si>
  <si>
    <t>po_1SwtphKGBQb67WBYYOqYz75c</t>
  </si>
  <si>
    <t>txn_3SvkFDKGBQb67WBY148Vi4mn</t>
  </si>
  <si>
    <t>ch_3SvkFDKGBQb67WBY1Lf25tNg</t>
  </si>
  <si>
    <t>txn_3SvmO3KGBQb67WBY1nWrL4m3</t>
  </si>
  <si>
    <t>ch_3SvmO3KGBQb67WBY1w8ylr2k</t>
  </si>
  <si>
    <t>txn_3SvtCYKGBQb67WBY13UaIa2n</t>
  </si>
  <si>
    <t>ch_3SvtCYKGBQb67WBY1l50DVKm</t>
  </si>
  <si>
    <t>txn_3SvzbUKGBQb67WBY09PdPgj0</t>
  </si>
  <si>
    <t>ch_3SvzbUKGBQb67WBY0nw8PiwL</t>
  </si>
  <si>
    <t>txn_3Sw1BPKGBQb67WBY1uVWyVwY</t>
  </si>
  <si>
    <t>ch_3Sw1BPKGBQb67WBY10rwxmiW</t>
  </si>
  <si>
    <t>txn_3Sw1OtKGBQb67WBY1MgubO5R</t>
  </si>
  <si>
    <t>ch_3Sw1OtKGBQb67WBY14XRJ0Eb</t>
  </si>
  <si>
    <t>txn_3Sw28vKGBQb67WBY0R3hbIty</t>
  </si>
  <si>
    <t>ch_3Sw28vKGBQb67WBY0QHua39O</t>
  </si>
  <si>
    <t>txn_3Sw8CwKGBQb67WBY0ENK7CTW</t>
  </si>
  <si>
    <t>ch_3Sw8CwKGBQb67WBY0Nd2b5Rv</t>
  </si>
  <si>
    <t>txn_3Sw8oXKGBQb67WBY0zWLnlw6</t>
  </si>
  <si>
    <t>ch_3Sw8oXKGBQb67WBY0CKPYcmr</t>
  </si>
  <si>
    <t>txn_3Sw8oOKGBQb67WBY1grKexQ9</t>
  </si>
  <si>
    <t>ch_3Sw8oOKGBQb67WBY1vzWRFDY</t>
  </si>
  <si>
    <t>txn_3Sw9KkKGBQb67WBY1lLZ3JBc</t>
  </si>
  <si>
    <t>ch_3Sw9KkKGBQb67WBY164tExM0</t>
  </si>
  <si>
    <t>txn_3Sw9yZKGBQb67WBY0rB7cjSs</t>
  </si>
  <si>
    <t>ch_3Sw9yZKGBQb67WBY0NICjfKD</t>
  </si>
  <si>
    <t>txn_3SwALxKGBQb67WBY1zknZFu5</t>
  </si>
  <si>
    <t>ch_3SwALxKGBQb67WBY1VcPRxUr</t>
  </si>
  <si>
    <t>txn_3SwBFeKGBQb67WBY1U2qZEYI</t>
  </si>
  <si>
    <t>ch_3SwBFeKGBQb67WBY1OKAO5Ro</t>
  </si>
  <si>
    <t>txn_3SwCdiKGBQb67WBY0LUY4WmK</t>
  </si>
  <si>
    <t>ch_3SwCdiKGBQb67WBY0GLqla16</t>
  </si>
  <si>
    <t>txn_3SwM2yKGBQb67WBY0aWv0wUn</t>
  </si>
  <si>
    <t>ch_3SwM2yKGBQb67WBY0N1aXZMR</t>
  </si>
  <si>
    <t>txn_3Swji8KGBQb67WBY0Hgn8jAz</t>
  </si>
  <si>
    <t>ch_3Swji8KGBQb67WBY0n5nStMI</t>
  </si>
  <si>
    <t>po_1SxG8tKGBQb67WBYSCloKvzZ</t>
  </si>
  <si>
    <t>txn_3SwkIbKGBQb67WBY00IhEVu8</t>
  </si>
  <si>
    <t>ch_3SwkIbKGBQb67WBY0rUY4Cd4</t>
  </si>
  <si>
    <t>txn_3Swl58KGBQb67WBY1eaCsqlr</t>
  </si>
  <si>
    <t>ch_3Swl58KGBQb67WBY1dA0yN6O</t>
  </si>
  <si>
    <t>txn_3SwlJ0KGBQb67WBY0KWCm0G0</t>
  </si>
  <si>
    <t>ch_3SwlJ0KGBQb67WBY07t5pZvf</t>
  </si>
  <si>
    <t>txn_3SwmpKKGBQb67WBY1k3IC4XM</t>
  </si>
  <si>
    <t>ch_3SwmpKKGBQb67WBY1r4cSd1K</t>
  </si>
  <si>
    <t>txn_3SwrF5KGBQb67WBY1ge7znzL</t>
  </si>
  <si>
    <t>ch_3SwrF5KGBQb67WBY1oYwO2Dl</t>
  </si>
  <si>
    <t>txn_3SRHiAKGBQb67WBY1encFiXM</t>
  </si>
  <si>
    <t>txn_3SxHP0KGBQb67WBY1wZbVMNn</t>
  </si>
  <si>
    <t>ch_3SxHP0KGBQb67WBY1PoOlYeN</t>
  </si>
  <si>
    <t>po_1Syi5YKGBQb67WBYiXeWqSfq</t>
  </si>
  <si>
    <t>txn_3SxHl7KGBQb67WBY0fkrkQx5</t>
  </si>
  <si>
    <t>ch_3SxHl7KGBQb67WBY0HoloLWH</t>
  </si>
  <si>
    <t>txn_3SxSOwKGBQb67WBY1QPg1DIQ</t>
  </si>
  <si>
    <t>ch_3SxSOwKGBQb67WBY1E5HUfwD</t>
  </si>
  <si>
    <t>txn_3SxSU3KGBQb67WBY1TaaqE6b</t>
  </si>
  <si>
    <t>ch_3SxSU3KGBQb67WBY1N4AwLcZ</t>
  </si>
  <si>
    <t>txn_3SxSi4KGBQb67WBY1GGOALai</t>
  </si>
  <si>
    <t>ch_3SxSi4KGBQb67WBY14aApcZV</t>
  </si>
  <si>
    <t>txn_3SxYwvKGBQb67WBY0AsMaBlb</t>
  </si>
  <si>
    <t>ch_3SxYwvKGBQb67WBY08LHuNYo</t>
  </si>
  <si>
    <t>txn_3SxZ3wKGBQb67WBY0DD32wtl</t>
  </si>
  <si>
    <t>ch_3SxZ3wKGBQb67WBY02S8hAnj</t>
  </si>
  <si>
    <t>txn_3Sxb73KGBQb67WBY0ofeBaXF</t>
  </si>
  <si>
    <t>ch_3Sxb73KGBQb67WBY0oWJePgg</t>
  </si>
  <si>
    <t>txn_3SxeU2KGBQb67WBY0Qt1X9LA</t>
  </si>
  <si>
    <t>ch_3SxeU2KGBQb67WBY0Qc1twnF</t>
  </si>
  <si>
    <t>po_1Sz58qKGBQb67WBYALT6ZNmR</t>
  </si>
  <si>
    <t>txn_3SxeXFKGBQb67WBY1foJt8w1</t>
  </si>
  <si>
    <t>ch_3SxeXFKGBQb67WBY1aQT5bj9</t>
  </si>
  <si>
    <t>txn_3SxoDpKGBQb67WBY18XUZ68v</t>
  </si>
  <si>
    <t>ch_3SxoDpKGBQb67WBY1UsZy0TT</t>
  </si>
  <si>
    <t>txn_3SxsGgKGBQb67WBY14CkHPIc</t>
  </si>
  <si>
    <t>ch_3SxsGgKGBQb67WBY1bspHdst</t>
  </si>
  <si>
    <t>txn_3SxtglKGBQb67WBY013WSfXd</t>
  </si>
  <si>
    <t>ch_3SxtglKGBQb67WBY0RwgmTr7</t>
  </si>
  <si>
    <t>txn_3Sxtr2KGBQb67WBY1huGgFm4</t>
  </si>
  <si>
    <t>ch_3Sxtr2KGBQb67WBY1dGlpBy4</t>
  </si>
  <si>
    <t>txn_3Sxv73KGBQb67WBY1UNWfGjv</t>
  </si>
  <si>
    <t>ch_3Sxv73KGBQb67WBY1OzzVCiB</t>
  </si>
  <si>
    <t>txn_3SxvMEKGBQb67WBY0tjtRDos</t>
  </si>
  <si>
    <t>ch_3SxvMEKGBQb67WBY0ifkOkx0</t>
  </si>
  <si>
    <t>txn_3SxydaKGBQb67WBY1RLRTPtx</t>
  </si>
  <si>
    <t>ch_3SxydaKGBQb67WBY15ZTig28</t>
  </si>
  <si>
    <t>txn_3Sy0V6KGBQb67WBY0nYqLTaf</t>
  </si>
  <si>
    <t>ch_3Sy0V6KGBQb67WBY07BCdljW</t>
  </si>
  <si>
    <t>po_1SzReuKGBQb67WBYXbLcYiWq</t>
  </si>
  <si>
    <t>txn_3Sy0UuKGBQb67WBY00cfaHL6</t>
  </si>
  <si>
    <t>ch_3Sy0UuKGBQb67WBY0pHCfXif</t>
  </si>
  <si>
    <t>txn_3SyBr8KGBQb67WBY1ZQjLE0d</t>
  </si>
  <si>
    <t>ch_3SyBr8KGBQb67WBY1eFJTj2e</t>
  </si>
  <si>
    <t>txn_3SyCETKGBQb67WBY0g14fpFk</t>
  </si>
  <si>
    <t>ch_3SyCETKGBQb67WBY0W5Neopt</t>
  </si>
  <si>
    <t>txn_3SyI5UKGBQb67WBY0rTmj16D</t>
  </si>
  <si>
    <t>ch_3SyI5UKGBQb67WBY0DfIrPOU</t>
  </si>
  <si>
    <t>txn_3SyIZKKGBQb67WBY0DSemP8j</t>
  </si>
  <si>
    <t>ch_3SyIZKKGBQb67WBY0HwfnXvK</t>
  </si>
  <si>
    <t>txn_3SyJcrKGBQb67WBY09UnqGD5</t>
  </si>
  <si>
    <t>ch_3SyJcrKGBQb67WBY0Wv0pWYk</t>
  </si>
  <si>
    <t>txn_3SyMqXKGBQb67WBY0H9QzHUV</t>
  </si>
  <si>
    <t>ch_3SyMqXKGBQb67WBY0IGBSy1L</t>
  </si>
  <si>
    <t>txn_3SyXUWKGBQb67WBY0YsWMhvh</t>
  </si>
  <si>
    <t>ch_3SyXUWKGBQb67WBY0dP3COFK</t>
  </si>
  <si>
    <t>txn_3SyerFKGBQb67WBY0yV2xV9w</t>
  </si>
  <si>
    <t>ch_3SyerFKGBQb67WBY0PzYXSqd</t>
  </si>
  <si>
    <t>txn_3SyufAKGBQb67WBY0ukNCsHG</t>
  </si>
  <si>
    <t>ch_3SyufAKGBQb67WBY0scynwWP</t>
  </si>
  <si>
    <t>txn_3SyvXnKGBQb67WBY1e9GKuCt</t>
  </si>
  <si>
    <t>ch_3SyvXnKGBQb67WBY13pPyVtO</t>
  </si>
  <si>
    <t>txn_3SywZxKGBQb67WBY17u9oSnO</t>
  </si>
  <si>
    <t>ch_3SywZxKGBQb67WBY1PlCTc70</t>
  </si>
  <si>
    <t>txn_3Sz3xNKGBQb67WBY0c6TFFaq</t>
  </si>
  <si>
    <t>ch_3Sz3xNKGBQb67WBY0VD27jZK</t>
  </si>
  <si>
    <t>txn_3SzM1VKGBQb67WBY0GQhczaa</t>
  </si>
  <si>
    <t>ch_3SzM1VKGBQb67WBY0wFj6Yqq</t>
  </si>
  <si>
    <t>po_1SznRWKGBQb67WBYmU5tObW2</t>
  </si>
  <si>
    <t>txn_3SzM9VKGBQb67WBY0V1qwiqN</t>
  </si>
  <si>
    <t>ch_3SzM9VKGBQb67WBY0SbpcnKH</t>
  </si>
  <si>
    <t>txn_3SzPKFKGBQb67WBY12uEoRyq</t>
  </si>
  <si>
    <t>ch_3SzPKFKGBQb67WBY1oZkQFDq</t>
  </si>
  <si>
    <t>txn_3SzRRHKGBQb67WBY0BxQIZww</t>
  </si>
  <si>
    <t>ch_3SzRRHKGBQb67WBY0SYOT90F</t>
  </si>
  <si>
    <t>po_1T0A3fKGBQb67WBYcNjRsbtK</t>
  </si>
  <si>
    <t>txn_3Szi4EKGBQb67WBY0Kgm4YVh</t>
  </si>
  <si>
    <t>ch_3Szi4EKGBQb67WBY0S7FeT0A</t>
  </si>
  <si>
    <t>txn_3SzlZmKGBQb67WBY1POXl688</t>
  </si>
  <si>
    <t>ch_3SzlZmKGBQb67WBY1guqXlmT</t>
  </si>
  <si>
    <t>txn_3Szo10KGBQb67WBY1q4gayLE</t>
  </si>
  <si>
    <t>ch_3Szo10KGBQb67WBY1s5cRa48</t>
  </si>
  <si>
    <t>po_1T1cT2KGBQb67WBYozPtNvDZ</t>
  </si>
  <si>
    <t>txn_3Szr15KGBQb67WBY1Eby6o7S</t>
  </si>
  <si>
    <t>ch_3Szr15KGBQb67WBY1k8joUtt</t>
  </si>
  <si>
    <t>txn_3SzwluKGBQb67WBY0Ol1E84F</t>
  </si>
  <si>
    <t>ch_3SzwluKGBQb67WBY0dYvme6W</t>
  </si>
  <si>
    <t>txn_3SzyQ9KGBQb67WBY08siqayK</t>
  </si>
  <si>
    <t>ch_3SzyQ9KGBQb67WBY0tuj9G21</t>
  </si>
  <si>
    <t>txn_3T02qrKGBQb67WBY11W2ssgE</t>
  </si>
  <si>
    <t>ch_3T02qrKGBQb67WBY19XsGbxb</t>
  </si>
  <si>
    <t>txn_3T02q5KGBQb67WBY0CEEP3kM</t>
  </si>
  <si>
    <t>ch_3T02q5KGBQb67WBY0kTsU42Y</t>
  </si>
  <si>
    <t>txn_3T04LUKGBQb67WBY0wGc1P6t</t>
  </si>
  <si>
    <t>ch_3T04LUKGBQb67WBY0gc0mViy</t>
  </si>
  <si>
    <t>txn_3T05drKGBQb67WBY1h692cVT</t>
  </si>
  <si>
    <t>ch_3T05drKGBQb67WBY13DT6Tfz</t>
  </si>
  <si>
    <t>txn_3T05uyKGBQb67WBY1dFlsKAx</t>
  </si>
  <si>
    <t>ch_3T05uyKGBQb67WBY1zMgXsPO</t>
  </si>
  <si>
    <t>txn_3T0Mj6KGBQb67WBY059wC4oV</t>
  </si>
  <si>
    <t>ch_3T0Mj6KGBQb67WBY06z9Nm9G</t>
  </si>
  <si>
    <t>po_1T1yCrKGBQb67WBYBXMlWrAl</t>
  </si>
  <si>
    <t>txn_3T0QRWKGBQb67WBY1HklF0la</t>
  </si>
  <si>
    <t>ch_3T0QRWKGBQb67WBY1WcqCZTI</t>
  </si>
  <si>
    <t>txn_3T0SgsKGBQb67WBY0sE0WcQh</t>
  </si>
  <si>
    <t>ch_3T0SgsKGBQb67WBY0fyqWTa7</t>
  </si>
  <si>
    <t>txn_3T0TWeKGBQb67WBY0KQWah4d</t>
  </si>
  <si>
    <t>ch_3T0TWeKGBQb67WBY0hPVQ0IT</t>
  </si>
  <si>
    <t>txn_3T0VFBKGBQb67WBY1edvMBTz</t>
  </si>
  <si>
    <t>ch_3T0VFBKGBQb67WBY1kYw87tL</t>
  </si>
  <si>
    <t>txn_3T0VFYKGBQb67WBY035gPU61</t>
  </si>
  <si>
    <t>ch_3T0VFYKGBQb67WBY0qAi7Ibh</t>
  </si>
  <si>
    <t>txn_3T0XPUKGBQb67WBY0Bd4z4Nt</t>
  </si>
  <si>
    <t>ch_3T0XPUKGBQb67WBY0wqbJJ8x</t>
  </si>
  <si>
    <t>po_1T2KstKGBQb67WBYlHZkGIBX</t>
  </si>
  <si>
    <t>txn_3T0j1eKGBQb67WBY03nQQjyx</t>
  </si>
  <si>
    <t>ch_3T0j1eKGBQb67WBY0hZh0LGQ</t>
  </si>
  <si>
    <t>txn_3T0lfPKGBQb67WBY1NBG5cU0</t>
  </si>
  <si>
    <t>ch_3T0lfPKGBQb67WBY1FDyvmmB</t>
  </si>
  <si>
    <t>txn_3T0lsCKGBQb67WBY0PIAI9gE</t>
  </si>
  <si>
    <t>ch_3T0lsCKGBQb67WBY0nEwbGzk</t>
  </si>
  <si>
    <t>txn_3T0oM7KGBQb67WBY0ZveWrFL</t>
  </si>
  <si>
    <t>ch_3T0oM7KGBQb67WBY0GJ4JenR</t>
  </si>
  <si>
    <t>txn_3T0ovIKGBQb67WBY0swgckcz</t>
  </si>
  <si>
    <t>ch_3T0ovIKGBQb67WBY0mAbm7KM</t>
  </si>
  <si>
    <t>txn_3T0uSvKGBQb67WBY0m3n9pBr</t>
  </si>
  <si>
    <t>ch_3T0uSvKGBQb67WBY08FQ0xgi</t>
  </si>
  <si>
    <t>txn_3T0ut7KGBQb67WBY05Cih3Zs</t>
  </si>
  <si>
    <t>ch_3T0ut7KGBQb67WBY0HgTUnY4</t>
  </si>
  <si>
    <t>txn_3T0vH8KGBQb67WBY0QTig6Uv</t>
  </si>
  <si>
    <t>ch_3T0vH8KGBQb67WBY0geAPVx4</t>
  </si>
  <si>
    <t>txn_3T0w3HKGBQb67WBY16Jo6r5L</t>
  </si>
  <si>
    <t>ch_3T0w3HKGBQb67WBY1354IZnM</t>
  </si>
  <si>
    <t>txn_3T1BO3KGBQb67WBY0wmG9a30</t>
  </si>
  <si>
    <t>ch_3T1BO3KGBQb67WBY0InEq3HL</t>
  </si>
  <si>
    <t>txn_3T1CGbKGBQb67WBY07DC5u6K</t>
  </si>
  <si>
    <t>ch_3T1CGbKGBQb67WBY07XlUJT7</t>
  </si>
  <si>
    <t>txn_3T1D1tKGBQb67WBY1ZS8XI9q</t>
  </si>
  <si>
    <t>ch_3T1D1tKGBQb67WBY1wyyBkWm</t>
  </si>
  <si>
    <t>txn_3T1EfMKGBQb67WBY0j9IqZkF</t>
  </si>
  <si>
    <t>ch_3T1EfMKGBQb67WBY0w2NEEo7</t>
  </si>
  <si>
    <t>txn_3T1FMkKGBQb67WBY0oFh5wgy</t>
  </si>
  <si>
    <t>ch_3T1FMkKGBQb67WBY0baNGFCw</t>
  </si>
  <si>
    <t>txn_3T1RHrKGBQb67WBY1dBdo5Ns</t>
  </si>
  <si>
    <t>ch_3T1RHrKGBQb67WBY1rDNCn2N</t>
  </si>
  <si>
    <t>txn_3T1TqoKGBQb67WBY059cXTm7</t>
  </si>
  <si>
    <t>ch_3T1TqoKGBQb67WBY06VZN7GN</t>
  </si>
  <si>
    <t>txn_3T1UEqKGBQb67WBY0QkI3GMS</t>
  </si>
  <si>
    <t>ch_3T1UEqKGBQb67WBY0kRxwLmH</t>
  </si>
  <si>
    <t>txn_3T1UENKGBQb67WBY06qyyik5</t>
  </si>
  <si>
    <t>ch_3T1UENKGBQb67WBY0sOUbtKA</t>
  </si>
  <si>
    <t>txn_3T1UXSKGBQb67WBY02smuJIw</t>
  </si>
  <si>
    <t>ch_3T1UXSKGBQb67WBY0hEYx50V</t>
  </si>
  <si>
    <t>txn_3T1VIhKGBQb67WBY0Iifp0PJ</t>
  </si>
  <si>
    <t>ch_3T1VIhKGBQb67WBY0aRij8nu</t>
  </si>
  <si>
    <t>txn_3T1VkfKGBQb67WBY1KOhvyqX</t>
  </si>
  <si>
    <t>ch_3T1VkfKGBQb67WBY1n8CX6Bx</t>
  </si>
  <si>
    <t>txn_3T1XlfKGBQb67WBY1VWpn92K</t>
  </si>
  <si>
    <t>ch_3T1XlfKGBQb67WBY1Xt4vavA</t>
  </si>
  <si>
    <t>txn_3T1YDcKGBQb67WBY0o2xHYHn</t>
  </si>
  <si>
    <t>ch_3T1YDcKGBQb67WBY0V0fOSJ9</t>
  </si>
  <si>
    <t>txn_3T1Z8yKGBQb67WBY0a6w6luT</t>
  </si>
  <si>
    <t>ch_3T1Z8yKGBQb67WBY0SDnPrmj</t>
  </si>
  <si>
    <t>txn_3T1ZIRKGBQb67WBY1sdCuwID</t>
  </si>
  <si>
    <t>ch_3T1ZIRKGBQb67WBY1a0ISG2G</t>
  </si>
  <si>
    <t>txn_3T1aKuKGBQb67WBY1TFedUPp</t>
  </si>
  <si>
    <t>ch_3T1aKuKGBQb67WBY1m5XKuHz</t>
  </si>
  <si>
    <t>txn_3T1d1zKGBQb67WBY1nAJNC40</t>
  </si>
  <si>
    <t>ch_3T1d1zKGBQb67WBY1hnSuMU0</t>
  </si>
  <si>
    <t>txn_3T1damKGBQb67WBY1JTbSTRg</t>
  </si>
  <si>
    <t>ch_3T1damKGBQb67WBY15COZFAt</t>
  </si>
  <si>
    <t>txn_3T1eHBKGBQb67WBY1PNOGrYE</t>
  </si>
  <si>
    <t>ch_3T1eHBKGBQb67WBY1jFIxWyK</t>
  </si>
  <si>
    <t>txn_3T1sP9KGBQb67WBY0FBu2GGG</t>
  </si>
  <si>
    <t>ch_3T1sP9KGBQb67WBY0xQrn5Bh</t>
  </si>
  <si>
    <t>txn_3T1tRNKGBQb67WBY0sx5DQX7</t>
  </si>
  <si>
    <t>ch_3T1tRNKGBQb67WBY0aQCTqLW</t>
  </si>
  <si>
    <t>txn_3T1xDXKGBQb67WBY010MBhTk</t>
  </si>
  <si>
    <t>ch_3T1xDXKGBQb67WBY0HGcsVJG</t>
  </si>
  <si>
    <t>txn_3T20bbKGBQb67WBY1tQqzjK5</t>
  </si>
  <si>
    <t>ch_3T20bbKGBQb67WBY1T9mrLD1</t>
  </si>
  <si>
    <t>po_1T2hvxKGBQb67WBYZPteXWT6</t>
  </si>
  <si>
    <t>txn_3T2F2FKGBQb67WBY1730F2RB</t>
  </si>
  <si>
    <t>ch_3T2F2FKGBQb67WBY1Mf3TbEl</t>
  </si>
  <si>
    <t>txn_3T2Ix2KGBQb67WBY0Ud9L9lc</t>
  </si>
  <si>
    <t>ch_3T2Ix2KGBQb67WBY0qp5wkKH</t>
  </si>
  <si>
    <t>txn_3T2KqoKGBQb67WBY1Rv11CFG</t>
  </si>
  <si>
    <t>ch_3T2KqoKGBQb67WBY1GuFBGdt</t>
  </si>
  <si>
    <t>po_1T3n3DKGBQb67WBYOYXtgSdJ</t>
  </si>
  <si>
    <t>txn_3T2KwqKGBQb67WBY0pnTsNAL</t>
  </si>
  <si>
    <t>ch_3T2KwqKGBQb67WBY0qEk0mFN</t>
  </si>
  <si>
    <t>txn_3T2KyvKGBQb67WBY0mGRraSd</t>
  </si>
  <si>
    <t>ch_3T2KyvKGBQb67WBY0i5IChJ5</t>
  </si>
  <si>
    <t>txn_3T2LW8KGBQb67WBY0nGnKNsm</t>
  </si>
  <si>
    <t>ch_3T2LW8KGBQb67WBY0GP5l5ts</t>
  </si>
  <si>
    <t>txn_3T2Of8KGBQb67WBY0ObFEtNy</t>
  </si>
  <si>
    <t>ch_3T2Of8KGBQb67WBY0EL5gDnr</t>
  </si>
  <si>
    <t>txn_3T2YPOKGBQb67WBY1ZMGxq6R</t>
  </si>
  <si>
    <t>ch_3T2YPOKGBQb67WBY1nHr6Avk</t>
  </si>
  <si>
    <t>txn_3T2Z2gKGBQb67WBY13tVRIHF</t>
  </si>
  <si>
    <t>ch_3T2Z2gKGBQb67WBY1kUdhRen</t>
  </si>
  <si>
    <t>txn_3T2ZwvKGBQb67WBY1uZtK5UE</t>
  </si>
  <si>
    <t>ch_3T2ZwvKGBQb67WBY1nLDjcWD</t>
  </si>
  <si>
    <t>txn_3T2czgKGBQb67WBY1s35h80f</t>
  </si>
  <si>
    <t>ch_3T2czgKGBQb67WBY1dxihf6z</t>
  </si>
  <si>
    <t>txn_3T2dxQKGBQb67WBY0m20mjaD</t>
  </si>
  <si>
    <t>ch_3T2dxQKGBQb67WBY0m0YNgh0</t>
  </si>
  <si>
    <t>txn_3T2eSfKGBQb67WBY0spTPLp4</t>
  </si>
  <si>
    <t>ch_3T2eSfKGBQb67WBY0w0Dbtz0</t>
  </si>
  <si>
    <t>txn_3T2ftFKGBQb67WBY18SCnl64</t>
  </si>
  <si>
    <t>ch_3T2ftFKGBQb67WBY1stqhIq0</t>
  </si>
  <si>
    <t>txn_3T2gtyKGBQb67WBY0bRZJ7dY</t>
  </si>
  <si>
    <t>ch_3T2gtyKGBQb67WBY0ARDL4eD</t>
  </si>
  <si>
    <t>txn_3T2iwfKGBQb67WBY1adIMzto</t>
  </si>
  <si>
    <t>ch_3T2iwfKGBQb67WBY1oJccAN3</t>
  </si>
  <si>
    <t>po_1T49hLKGBQb67WBYqa8bKRYH</t>
  </si>
  <si>
    <t>txn_3T2vV4KGBQb67WBY09zCUE3V</t>
  </si>
  <si>
    <t>ch_3T2vV4KGBQb67WBY05hIrgpD</t>
  </si>
  <si>
    <t>txn_3T2z7NKGBQb67WBY0q3Mxz1V</t>
  </si>
  <si>
    <t>ch_3T2z7NKGBQb67WBY06f6b1xn</t>
  </si>
  <si>
    <t>txn_3T3226KGBQb67WBY1KiLrJ3v</t>
  </si>
  <si>
    <t>ch_3T3226KGBQb67WBY1VxlQKT3</t>
  </si>
  <si>
    <t>check</t>
  </si>
  <si>
    <t>txn_3T37LcKGBQb67WBY0Iuz1sg0</t>
  </si>
  <si>
    <t>ch_3T37LcKGBQb67WBY00NQnpXW</t>
  </si>
  <si>
    <t>po_1T4VjaKGBQb67WBYIFzKD2tr</t>
  </si>
  <si>
    <t>txn_3T3IZUKGBQb67WBY0KnEg98m</t>
  </si>
  <si>
    <t>ch_3T3IZUKGBQb67WBY0OM1JIMj</t>
  </si>
  <si>
    <t>txn_3T3Kz8KGBQb67WBY10OhD5dO</t>
  </si>
  <si>
    <t>ch_3T3Kz8KGBQb67WBY1TWKNy5i</t>
  </si>
  <si>
    <t>txn_3T3Mr3KGBQb67WBY1yI3iE3p</t>
  </si>
  <si>
    <t>ch_3T3Mr3KGBQb67WBY1gsZHyWV</t>
  </si>
  <si>
    <t>txn_3T3MvMKGBQb67WBY0skkAGHw</t>
  </si>
  <si>
    <t>ch_3T3MvMKGBQb67WBY0TfswXOV</t>
  </si>
  <si>
    <t>txn_3T3NknKGBQb67WBY0KnHotIN</t>
  </si>
  <si>
    <t>ch_3T3NknKGBQb67WBY0AefVYtr</t>
  </si>
  <si>
    <t>txn_3T3OhXKGBQb67WBY0MDruImo</t>
  </si>
  <si>
    <t>ch_3T3OhXKGBQb67WBY0YjkNML9</t>
  </si>
  <si>
    <t>txn_3T3ZL9KGBQb67WBY0QLNPRew</t>
  </si>
  <si>
    <t>ch_3T3ZL9KGBQb67WBY0TOZPw4t</t>
  </si>
  <si>
    <t>txn_3T3ectKGBQb67WBY1L5b6KMb</t>
  </si>
  <si>
    <t>ch_3T3ectKGBQb67WBY1ti1uF5m</t>
  </si>
  <si>
    <t>txn_3T3ejwKGBQb67WBY0ocXyD3E</t>
  </si>
  <si>
    <t>ch_3T3ejwKGBQb67WBY0ynplKvZ</t>
  </si>
  <si>
    <t>txn_3T3fIpKGBQb67WBY1Q0F9LUr</t>
  </si>
  <si>
    <t>ch_3T3fIpKGBQb67WBY16qHOwmJ</t>
  </si>
  <si>
    <t>txn_3SfgavKGBQb67WBY15OKlbOQ</t>
  </si>
  <si>
    <t>txn_3T3kUHKGBQb67WBY0ajdbVbs</t>
  </si>
  <si>
    <t>ch_3T3kUHKGBQb67WBY0LmyFLMn</t>
  </si>
  <si>
    <t>txn_3T3lh5KGBQb67WBY1Tx8kVRc</t>
  </si>
  <si>
    <t>ch_3T3lh5KGBQb67WBY12i8vUBp</t>
  </si>
  <si>
    <t>txn_3T3myBKGBQb67WBY15PXGCnz</t>
  </si>
  <si>
    <t>ch_3T3myBKGBQb67WBY1DvcTOd7</t>
  </si>
  <si>
    <t>txn_3T3o1AKGBQb67WBY0zyXlfD6</t>
  </si>
  <si>
    <t>ch_3T3o1AKGBQb67WBY0CFdvtyU</t>
  </si>
  <si>
    <t>txn_3T3oKlKGBQb67WBY1CdEgTyr</t>
  </si>
  <si>
    <t>ch_3T3oKlKGBQb67WBY1gXHhgok</t>
  </si>
  <si>
    <t>txn_3T3oT4KGBQb67WBY1q5UfsbI</t>
  </si>
  <si>
    <t>ch_3T3oT4KGBQb67WBY1HsgPMAv</t>
  </si>
  <si>
    <t>txn_3T3rRlKGBQb67WBY1GlRWiEe</t>
  </si>
  <si>
    <t>ch_3T3rRlKGBQb67WBY1ESNTpL3</t>
  </si>
  <si>
    <t>txn_3T44pjKGBQb67WBY0picpivp</t>
  </si>
  <si>
    <t>ch_3T44pjKGBQb67WBY06V1OK73</t>
  </si>
  <si>
    <t>txn_3T46wcKGBQb67WBY1VEPI6UO</t>
  </si>
  <si>
    <t>ch_3T46wcKGBQb67WBY1ZbOC3o8</t>
  </si>
  <si>
    <t>txn_3T49w2KGBQb67WBY1lT0PgAF</t>
  </si>
  <si>
    <t>ch_3T49w2KGBQb67WBY1f0HSlNy</t>
  </si>
  <si>
    <t>po_1T4srFKGBQb67WBYUHfJCySm</t>
  </si>
  <si>
    <t>txn_3T4AJZKGBQb67WBY1VkBMmhV</t>
  </si>
  <si>
    <t>ch_3T4AJZKGBQb67WBY1RnONOY1</t>
  </si>
  <si>
    <t>txn_3T4AVAKGBQb67WBY1JWDui6E</t>
  </si>
  <si>
    <t>ch_3T4AVAKGBQb67WBY1xUieOgY</t>
  </si>
  <si>
    <t>txn_3T4AmZKGBQb67WBY1j8oqkxZ</t>
  </si>
  <si>
    <t>ch_3T4AmZKGBQb67WBY1kkGWQGR</t>
  </si>
  <si>
    <t>txn_3T4BAiKGBQb67WBY1Qkd0s8m</t>
  </si>
  <si>
    <t>ch_3T4BAiKGBQb67WBY1QKiTKMt</t>
  </si>
  <si>
    <t>txn_3T4KctKGBQb67WBY0xSme7TD</t>
  </si>
  <si>
    <t>ch_3T4KctKGBQb67WBY0YHjOPUt</t>
  </si>
  <si>
    <t>txn_3T4PZWKGBQb67WBY0O1mKKKI</t>
  </si>
  <si>
    <t>ch_3T4PZWKGBQb67WBY0ripwgNS</t>
  </si>
  <si>
    <t>txn_3T4UkQKGBQb67WBY0TJofOqU</t>
  </si>
  <si>
    <t>ch_3T4UkQKGBQb67WBY0bWlHRpP</t>
  </si>
  <si>
    <t>txn_3T4Y5ZKGBQb67WBY0KEcWKgk</t>
  </si>
  <si>
    <t>ch_3T4Y5ZKGBQb67WBY09RhhcEt</t>
  </si>
  <si>
    <t>po_1T5ElKKGBQb67WBY3mifGlkI</t>
  </si>
  <si>
    <t>txn_3T4Y8tKGBQb67WBY0twjOXDK</t>
  </si>
  <si>
    <t>ch_3T4Y8tKGBQb67WBY0GmNfzad</t>
  </si>
  <si>
    <t>txn_3T4jN5KGBQb67WBY0qYoAZ1J</t>
  </si>
  <si>
    <t>ch_3T4jN5KGBQb67WBY0evJdfrP</t>
  </si>
  <si>
    <t>txn_3T4jVDKGBQb67WBY1cCdTesv</t>
  </si>
  <si>
    <t>ch_3T4jVDKGBQb67WBY1lc89hyY</t>
  </si>
  <si>
    <t>txn_3T4jXkKGBQb67WBY01hT1Lv9</t>
  </si>
  <si>
    <t>ch_3T4jXkKGBQb67WBY0QFKy3wu</t>
  </si>
  <si>
    <t>txn_3T4jdhKGBQb67WBY0NctyHIA</t>
  </si>
  <si>
    <t>ch_3T4jdhKGBQb67WBY01DXyUxf</t>
  </si>
  <si>
    <t>txn_3T4k4NKGBQb67WBY0vg4UV4K</t>
  </si>
  <si>
    <t>ch_3T4k4NKGBQb67WBY0v5h8lXh</t>
  </si>
  <si>
    <t>txn_3T4ko9KGBQb67WBY0gEnMpRR</t>
  </si>
  <si>
    <t>ch_3T4ko9KGBQb67WBY0y4a799w</t>
  </si>
  <si>
    <t>txn_3T4nmRKGBQb67WBY1BvtFQWA</t>
  </si>
  <si>
    <t>ch_3T4nmRKGBQb67WBY1XC6FYUf</t>
  </si>
  <si>
    <t>txn_3T4rqBKGBQb67WBY0UWnKtOG</t>
  </si>
  <si>
    <t>ch_3T4rqBKGBQb67WBY0jdkG1qo</t>
  </si>
  <si>
    <t>txn_3T4u6hKGBQb67WBY0vFHDAS3</t>
  </si>
  <si>
    <t>ch_3T4u6hKGBQb67WBY09stS7Sr</t>
  </si>
  <si>
    <t>po_1T6KRqKGBQb67WBYjh0Gq8oL</t>
  </si>
  <si>
    <t>txn_3T50ewKGBQb67WBY1iNXfmBG</t>
  </si>
  <si>
    <t>ch_3T50ewKGBQb67WBY1dNcgWiU</t>
  </si>
  <si>
    <t>txn_3T50k4KGBQb67WBY1LE20DsX</t>
  </si>
  <si>
    <t>ch_3T50k4KGBQb67WBY1AuzHges</t>
  </si>
  <si>
    <t>txn_3T54q5KGBQb67WBY0O7UMmw8</t>
  </si>
  <si>
    <t>ch_3T54q5KGBQb67WBY00yngoNX</t>
  </si>
  <si>
    <t>txn_3T55UDKGBQb67WBY1Gsp1seY</t>
  </si>
  <si>
    <t>ch_3T55UDKGBQb67WBY1EjJ3fxY</t>
  </si>
  <si>
    <t>txn_3T562UKGBQb67WBY07MDhs3Q</t>
  </si>
  <si>
    <t>ch_3T562UKGBQb67WBY0ApEX3lu</t>
  </si>
  <si>
    <t>txn_3T59QAKGBQb67WBY0iv5ATMb</t>
  </si>
  <si>
    <t>ch_3T59QAKGBQb67WBY0l0JsOuk</t>
  </si>
  <si>
    <t>txn_3T5BAPKGBQb67WBY11SHpL9p</t>
  </si>
  <si>
    <t>ch_3T5BAPKGBQb67WBY1QiRBIeO</t>
  </si>
  <si>
    <t>txn_3T5CAqKGBQb67WBY0YjW1c0j</t>
  </si>
  <si>
    <t>ch_3T5CAqKGBQb67WBY0q43u2Cq</t>
  </si>
  <si>
    <t>txn_3T5CZ8KGBQb67WBY1NL2ta7G</t>
  </si>
  <si>
    <t>ch_3T5CZ8KGBQb67WBY1wFmgHeF</t>
  </si>
  <si>
    <t>txn_3T5CxcKGBQb67WBY09JVV2wC</t>
  </si>
  <si>
    <t>ch_3T5CxcKGBQb67WBY0YeD7R0p</t>
  </si>
  <si>
    <t>txn_3T5EPsKGBQb67WBY0gvAhC6i</t>
  </si>
  <si>
    <t>ch_3T5EPsKGBQb67WBY00jv89uA</t>
  </si>
  <si>
    <t>txn_3T5FanKGBQb67WBY1OVyG1a9</t>
  </si>
  <si>
    <t>ch_3T5FanKGBQb67WBY1Si9vf0c</t>
  </si>
  <si>
    <t>po_1T6gpBKGBQb67WBYrQXKvvkW</t>
  </si>
  <si>
    <t>txn_3T5FgtKGBQb67WBY1ZgnHvBU</t>
  </si>
  <si>
    <t>ch_3T5FgtKGBQb67WBY14uI7WeJ</t>
  </si>
  <si>
    <t>txn_3T5GOmKGBQb67WBY1vRy8C6k</t>
  </si>
  <si>
    <t>ch_3T5GOmKGBQb67WBY14h2H2Rq</t>
  </si>
  <si>
    <t>txn_3T5K4BKGBQb67WBY1XEjxTXR</t>
  </si>
  <si>
    <t>ch_3T5K4BKGBQb67WBY1v9jNTn3</t>
  </si>
  <si>
    <t>txn_3T5RPDKGBQb67WBY1zN8eNTE</t>
  </si>
  <si>
    <t>ch_3T5RPDKGBQb67WBY152DYnVm</t>
  </si>
  <si>
    <t>txn_3T5RYAKGBQb67WBY0A1K185v</t>
  </si>
  <si>
    <t>ch_3T5RYAKGBQb67WBY0zHNFZrC</t>
  </si>
  <si>
    <t>txn_3T5RmlKGBQb67WBY1Midsi9E</t>
  </si>
  <si>
    <t>ch_3T5RmlKGBQb67WBY1SPTXZRq</t>
  </si>
  <si>
    <t>txn_3T5b3IKGBQb67WBY1Hx5VrO2</t>
  </si>
  <si>
    <t>ch_3T5b3IKGBQb67WBY14eVMpIi</t>
  </si>
  <si>
    <t>po_1T73S4KGBQb67WBYHkt5Hr6s</t>
  </si>
  <si>
    <t>txn_3T5b6hKGBQb67WBY1YOeR737</t>
  </si>
  <si>
    <t>ch_3T5b6hKGBQb67WBY1qJNtcQR</t>
  </si>
  <si>
    <t>txn_3T5bU2KGBQb67WBY0djLQMmi</t>
  </si>
  <si>
    <t>ch_3T5bU2KGBQb67WBY05A5Chon</t>
  </si>
  <si>
    <t>txn_3T5mQeKGBQb67WBY09sccuIu</t>
  </si>
  <si>
    <t>ch_3T5mQeKGBQb67WBY0zliguo9</t>
  </si>
  <si>
    <t>txn_3T5owtKGBQb67WBY0XehMRbK</t>
  </si>
  <si>
    <t>ch_3T5owtKGBQb67WBY0cFhdx0Z</t>
  </si>
  <si>
    <t>txn_3T5oyyKGBQb67WBY0kQEaK0E</t>
  </si>
  <si>
    <t>ch_3T5oyyKGBQb67WBY0vU1xAhB</t>
  </si>
  <si>
    <t>txn_3T5p6HKGBQb67WBY1mKDivi6</t>
  </si>
  <si>
    <t>ch_3T5p6HKGBQb67WBY1F3UV2ej</t>
  </si>
  <si>
    <t>txn_3T5qPeKGBQb67WBY1bUKRzZX</t>
  </si>
  <si>
    <t>ch_3T5qPeKGBQb67WBY1xoMogZs</t>
  </si>
  <si>
    <t>txn_3T5qd8KGBQb67WBY0eueUBxU</t>
  </si>
  <si>
    <t>ch_3T5qd8KGBQb67WBY09ar8vbR</t>
  </si>
  <si>
    <t>txn_3T5uLfKGBQb67WBY1FHyeARp</t>
  </si>
  <si>
    <t>ch_3T5uLfKGBQb67WBY1OuI236R</t>
  </si>
  <si>
    <t>txn_3T5xIEKGBQb67WBY0ml3aOLD</t>
  </si>
  <si>
    <t>ch_3T5xIEKGBQb67WBY05XK221h</t>
  </si>
  <si>
    <t>txn_3T5xx5KGBQb67WBY1FJ85enB</t>
  </si>
  <si>
    <t>ch_3T5xx5KGBQb67WBY1sz8dlWG</t>
  </si>
  <si>
    <t>txn_3T61uhKGBQb67WBY0lBYbe1K</t>
  </si>
  <si>
    <t>ch_3T61uhKGBQb67WBY0l5c9wBH</t>
  </si>
  <si>
    <t>txn_3T64q5KGBQb67WBY09UdIdzU</t>
  </si>
  <si>
    <t>ch_3T64q5KGBQb67WBY0OKDxatp</t>
  </si>
  <si>
    <t>txn_3T6AlWKGBQb67WBY0LMpwIZr</t>
  </si>
  <si>
    <t>ch_3T6AlWKGBQb67WBY0H4E0zIC</t>
  </si>
  <si>
    <t>txn_3T6ApQKGBQb67WBY1s797vXl</t>
  </si>
  <si>
    <t>ch_3T6ApQKGBQb67WBY1vPdlEqN</t>
  </si>
  <si>
    <t>txn_3T6CDtKGBQb67WBY0eJFOKui</t>
  </si>
  <si>
    <t>ch_3T6CDtKGBQb67WBY05OPEfhv</t>
  </si>
  <si>
    <t>txn_3T6CVXKGBQb67WBY1LXM5liS</t>
  </si>
  <si>
    <t>ch_3T6CVXKGBQb67WBY1KzeNJIe</t>
  </si>
  <si>
    <t>txn_3T6D5mKGBQb67WBY06q5yClS</t>
  </si>
  <si>
    <t>ch_3T6D5mKGBQb67WBY0XmBXdiz</t>
  </si>
  <si>
    <t>txn_3T6DWsKGBQb67WBY1BeuHmRz</t>
  </si>
  <si>
    <t>ch_3T6DWsKGBQb67WBY18b1le9u</t>
  </si>
  <si>
    <t>txn_3T6EQ3KGBQb67WBY0aYzwRem</t>
  </si>
  <si>
    <t>ch_3T6EQ3KGBQb67WBY0PBdohRD</t>
  </si>
  <si>
    <t>txn_3T6HQpKGBQb67WBY0bD4KZqI</t>
  </si>
  <si>
    <t>ch_3T6HQpKGBQb67WBY0yuNYJG5</t>
  </si>
  <si>
    <t>txn_3T6IlBKGBQb67WBY17dQe2Ry</t>
  </si>
  <si>
    <t>ch_3T6IlBKGBQb67WBY1eVuv3WB</t>
  </si>
  <si>
    <t>txn_3T6KT0KGBQb67WBY1NCcQ9Pd</t>
  </si>
  <si>
    <t>ch_3T6KT0KGBQb67WBY1KMpGZjz</t>
  </si>
  <si>
    <t>txn_3T6LIFKGBQb67WBY1yiLo4UF</t>
  </si>
  <si>
    <t>ch_3T6LIFKGBQb67WBY1AHUb6lW</t>
  </si>
  <si>
    <t>txn_3T6NERKGBQb67WBY00pItaD8</t>
  </si>
  <si>
    <t>ch_3T6NERKGBQb67WBY0iIHD3Kz</t>
  </si>
  <si>
    <t>txn_3T6UrpKGBQb67WBY1sld5lwf</t>
  </si>
  <si>
    <t>ch_3T6UrpKGBQb67WBY1COT88Az</t>
  </si>
  <si>
    <t>txn_3T6VONKGBQb67WBY0zW30jiX</t>
  </si>
  <si>
    <t>ch_3T6VONKGBQb67WBY0vv6Zybu</t>
  </si>
  <si>
    <t>txn_3T6XL2KGBQb67WBY0YmhEoR8</t>
  </si>
  <si>
    <t>ch_3T6XL2KGBQb67WBY0cjFU7t7</t>
  </si>
  <si>
    <t>txn_3T6XPQKGBQb67WBY1bA5Hl2J</t>
  </si>
  <si>
    <t>ch_3T6XPQKGBQb67WBY118hmVfb</t>
  </si>
  <si>
    <t>txn_3T6Z8EKGBQb67WBY1ZGTQwMy</t>
  </si>
  <si>
    <t>ch_3T6Z8EKGBQb67WBY1pCHfWs2</t>
  </si>
  <si>
    <t>txn_3T6aWIKGBQb67WBY1yyhm6Ei</t>
  </si>
  <si>
    <t>ch_3T6aWIKGBQb67WBY1BKdL89o</t>
  </si>
  <si>
    <t>txn_3T6bD6KGBQb67WBY0D5PWE9K</t>
  </si>
  <si>
    <t>ch_3T6bD6KGBQb67WBY0ZGtCyB8</t>
  </si>
  <si>
    <t>txn_3T6bPTKGBQb67WBY0RtRvoFm</t>
  </si>
  <si>
    <t>ch_3T6bPTKGBQb67WBY0Zr3Xap7</t>
  </si>
  <si>
    <t>txn_3T6bpDKGBQb67WBY0EeoI77n</t>
  </si>
  <si>
    <t>ch_3T6bpDKGBQb67WBY0Qgc02Uh</t>
  </si>
  <si>
    <t>txn_3T6by4KGBQb67WBY0mVoCNZI</t>
  </si>
  <si>
    <t>ch_3T6by4KGBQb67WBY0hJcw7Mh</t>
  </si>
  <si>
    <t>txn_3T6gxmKGBQb67WBY0mi0lvKf</t>
  </si>
  <si>
    <t>ch_3T6gxmKGBQb67WBY0urBdzrl</t>
  </si>
  <si>
    <t>po_1T7PRbKGBQb67WBY6Iy58xRz</t>
  </si>
  <si>
    <t>txn_3T6h0GKGBQb67WBY0wXKv8lF</t>
  </si>
  <si>
    <t>ch_3T6h0GKGBQb67WBY0ZLiLoQy</t>
  </si>
  <si>
    <t>txn_3T6iiGKGBQb67WBY17LvRy8u</t>
  </si>
  <si>
    <t>ch_3T6iiGKGBQb67WBY1anD9AZ7</t>
  </si>
  <si>
    <t>txn_3T6jD0KGBQb67WBY0hAXFHHs</t>
  </si>
  <si>
    <t>ch_3T6jD0KGBQb67WBY07lWAbtu</t>
  </si>
  <si>
    <t>txn_3T6rofKGBQb67WBY12WYarYb</t>
  </si>
  <si>
    <t>ch_3T6rofKGBQb67WBY1ujeSm8E</t>
  </si>
  <si>
    <t>txn_3T6rz7KGBQb67WBY1SSqWfvo</t>
  </si>
  <si>
    <t>ch_3T6rz7KGBQb67WBY1f1HQom2</t>
  </si>
  <si>
    <t>txn_3T6tPVKGBQb67WBY0QHEw9uC</t>
  </si>
  <si>
    <t>ch_3T6tPVKGBQb67WBY0CBji8ke</t>
  </si>
  <si>
    <t>txn_3T6uIoKGBQb67WBY1pDGv19R</t>
  </si>
  <si>
    <t>ch_3T6uIoKGBQb67WBY1zvVOv5n</t>
  </si>
  <si>
    <t>txn_3T6v6QKGBQb67WBY0lXfEmRy</t>
  </si>
  <si>
    <t>ch_3T6v6QKGBQb67WBY0wvEXbH1</t>
  </si>
  <si>
    <t>txn_3T4PZWKGBQb67WBY05pXwbgm</t>
  </si>
  <si>
    <t>txn_3T6wqvKGBQb67WBY00Hz2TKO</t>
  </si>
  <si>
    <t>ch_3T6wqvKGBQb67WBY0e7IPJ2o</t>
  </si>
  <si>
    <t>txn_3T6zjcKGBQb67WBY0TaX5gXL</t>
  </si>
  <si>
    <t>ch_3T6zjcKGBQb67WBY00kq06r6</t>
  </si>
  <si>
    <t>txn_3T716NKGBQb67WBY0r2cWxTN</t>
  </si>
  <si>
    <t>ch_3T716NKGBQb67WBY06EGSG9d</t>
  </si>
  <si>
    <t>txn_3T71pjKGBQb67WBY17gxnJXI</t>
  </si>
  <si>
    <t>ch_3T71pjKGBQb67WBY1D0ExfRb</t>
  </si>
  <si>
    <t>txn_3T72geKGBQb67WBY0uuT3dqH</t>
  </si>
  <si>
    <t>ch_3T72geKGBQb67WBY01GLnUdw</t>
  </si>
  <si>
    <t>txn_3T72kkKGBQb67WBY1c0LvXI0</t>
  </si>
  <si>
    <t>ch_3T72kkKGBQb67WBY185676hO</t>
  </si>
  <si>
    <t>txn_3T75QvKGBQb67WBY1UAyFiuH</t>
  </si>
  <si>
    <t>ch_3T75QvKGBQb67WBY1FLMKZvu</t>
  </si>
  <si>
    <t>po_1T7mJqKGBQb67WBYlk8rJHhY</t>
  </si>
  <si>
    <t>txn_3T7703KGBQb67WBY1Vfi7Xnx</t>
  </si>
  <si>
    <t>ch_3T7703KGBQb67WBY1OYHQzgk</t>
  </si>
  <si>
    <t>txn_3T7H54KGBQb67WBY1g8QYAsu</t>
  </si>
  <si>
    <t>ch_3T7H54KGBQb67WBY1n5ppecA</t>
  </si>
  <si>
    <t>txn_3T7QIgKGBQb67WBY0XuWDY5U</t>
  </si>
  <si>
    <t>ch_3T7QIgKGBQb67WBY0FXE5GBE</t>
  </si>
  <si>
    <t>po_1T8rKcKGBQb67WBYIBkXlWW0</t>
  </si>
  <si>
    <t>txn_3T7RO9KGBQb67WBY0k2HYX3G</t>
  </si>
  <si>
    <t>ch_3T7RO9KGBQb67WBY0iO4JlIm</t>
  </si>
  <si>
    <t>txn_3T7T8jKGBQb67WBY1L45dxD4</t>
  </si>
  <si>
    <t>ch_3T7T8jKGBQb67WBY1dA8YCG6</t>
  </si>
  <si>
    <t>txn_3T7akbKGBQb67WBY1Ry1VxoL</t>
  </si>
  <si>
    <t>ch_3T7akbKGBQb67WBY1BTCqDfx</t>
  </si>
  <si>
    <t>txn_3T7bFIKGBQb67WBY0t3HiITE</t>
  </si>
  <si>
    <t>ch_3T7bFIKGBQb67WBY0EiwfDYn</t>
  </si>
  <si>
    <t>txn_3T7dL0KGBQb67WBY19YEhXzV</t>
  </si>
  <si>
    <t>ch_3T7dL0KGBQb67WBY1g4MW1tH</t>
  </si>
  <si>
    <t>txn_3T7dpaKGBQb67WBY1B6mVY3T</t>
  </si>
  <si>
    <t>ch_3T7dpaKGBQb67WBY1vOzJyzz</t>
  </si>
  <si>
    <t>txn_3T7eJXKGBQb67WBY0SSQKH9v</t>
  </si>
  <si>
    <t>ch_3T7eJXKGBQb67WBY0eDPlO5v</t>
  </si>
  <si>
    <t>txn_3T7f9mKGBQb67WBY05WLIOz1</t>
  </si>
  <si>
    <t>ch_3T7f9mKGBQb67WBY0ddz5nTh</t>
  </si>
  <si>
    <t>txn_3T7fM2KGBQb67WBY1oSoHA2u</t>
  </si>
  <si>
    <t>ch_3T7fM2KGBQb67WBY1B2bSuiT</t>
  </si>
  <si>
    <t>txn_3T7h57KGBQb67WBY0uknVnQp</t>
  </si>
  <si>
    <t>ch_3T7h57KGBQb67WBY00KDIwjL</t>
  </si>
  <si>
    <t>txn_3T7h8SKGBQb67WBY1K4pKpHT</t>
  </si>
  <si>
    <t>ch_3T7h8SKGBQb67WBY1LLoyHQ5</t>
  </si>
  <si>
    <t>txn_3T7hTOKGBQb67WBY0oRuKGBe</t>
  </si>
  <si>
    <t>ch_3T7hTOKGBQb67WBY0G8MMGU9</t>
  </si>
  <si>
    <t>txn_3T7j5BKGBQb67WBY0Xp3Omx9</t>
  </si>
  <si>
    <t>ch_3T7j5BKGBQb67WBY0IFEfNN0</t>
  </si>
  <si>
    <t>txn_3T7kJUKGBQb67WBY1qjtFgCO</t>
  </si>
  <si>
    <t>ch_3T7kJUKGBQb67WBY1Jri4NeK</t>
  </si>
  <si>
    <t>txn_3T7qp8KGBQb67WBY18fbXDvm</t>
  </si>
  <si>
    <t>ch_3T7qp8KGBQb67WBY1TJHZ4Ak</t>
  </si>
  <si>
    <t>po_1T9EVzKGBQb67WBYmryPL3rR</t>
  </si>
  <si>
    <t>txn_3T7quQKGBQb67WBY1DpFjLS9</t>
  </si>
  <si>
    <t>ch_3T7quQKGBQb67WBY1o4JrXC4</t>
  </si>
  <si>
    <t>txn_3T84hGKGBQb67WBY1G7MN36N</t>
  </si>
  <si>
    <t>ch_3T84hGKGBQb67WBY1C1ETHPW</t>
  </si>
  <si>
    <t>txn_3SguSbKGBQb67WBY01vLH8X6</t>
  </si>
  <si>
    <t>txn_3T86XCKGBQb67WBY1ydF4EIl</t>
  </si>
  <si>
    <t>ch_3T86XCKGBQb67WBY1DIJMTLi</t>
  </si>
  <si>
    <t>txn_3T87jiKGBQb67WBY03mPsvQs</t>
  </si>
  <si>
    <t>ch_3T87jiKGBQb67WBY0GE0UKb3</t>
  </si>
  <si>
    <t>txn_3T8CVKKGBQb67WBY0sG5QvlI</t>
  </si>
  <si>
    <t>ch_3T8CVKKGBQb67WBY0MBSEwmH</t>
  </si>
  <si>
    <t>po_1T9akdKGBQb67WBYsK0F7PlH</t>
  </si>
  <si>
    <t>txn_3T8KDjKGBQb67WBY1eXUmIIJ</t>
  </si>
  <si>
    <t>ch_3T8KDjKGBQb67WBY1zZit3mV</t>
  </si>
  <si>
    <t>txn_3T8KM4KGBQb67WBY0ObIsSBZ</t>
  </si>
  <si>
    <t>ch_3T8KM4KGBQb67WBY0C6WLpHf</t>
  </si>
  <si>
    <t>txn_3T8LLHKGBQb67WBY0xt6Otac</t>
  </si>
  <si>
    <t>ch_3T8LLHKGBQb67WBY0PwiAB0n</t>
  </si>
  <si>
    <t>txn_3T8MqiKGBQb67WBY0nWv8foE</t>
  </si>
  <si>
    <t>ch_3T8MqiKGBQb67WBY0nSaAKES</t>
  </si>
  <si>
    <t>txn_3T8NGDKGBQb67WBY1M99RbAc</t>
  </si>
  <si>
    <t>ch_3T8NGDKGBQb67WBY1S7ytghT</t>
  </si>
  <si>
    <t>txn_3T8NoMKGBQb67WBY1mDHocvL</t>
  </si>
  <si>
    <t>ch_3T8NoMKGBQb67WBY1dZxrZvY</t>
  </si>
  <si>
    <t>txn_3T8PfHKGBQb67WBY1Mwc7InE</t>
  </si>
  <si>
    <t>ch_3T8PfHKGBQb67WBY123qWKOn</t>
  </si>
  <si>
    <t>txn_3T8VFPKGBQb67WBY0rfFJi6T</t>
  </si>
  <si>
    <t>ch_3T8VFPKGBQb67WBY0N0UJhBO</t>
  </si>
  <si>
    <t>txn_3T8gv8KGBQb67WBY0eqdDkfZ</t>
  </si>
  <si>
    <t>ch_3T8gv8KGBQb67WBY0YBxPxAJ</t>
  </si>
  <si>
    <t>txn_3T8ixlKGBQb67WBY0NLdCtx3</t>
  </si>
  <si>
    <t>ch_3T8ixlKGBQb67WBY0llCI67G</t>
  </si>
  <si>
    <t>txn_3T8ng8KGBQb67WBY1ztFTVeN</t>
  </si>
  <si>
    <t>ch_3T8ng8KGBQb67WBY1Oi5KbPn</t>
  </si>
  <si>
    <t>txn_3T8og0KGBQb67WBY0naNCEkk</t>
  </si>
  <si>
    <t>ch_3T8og0KGBQb67WBY0f5SkKQM</t>
  </si>
  <si>
    <t>txn_3T8p6ZKGBQb67WBY0U2vDLHk</t>
  </si>
  <si>
    <t>ch_3T8p6ZKGBQb67WBY0mn03R2m</t>
  </si>
  <si>
    <t>txn_3T8p7VKGBQb67WBY1MXgUIA7</t>
  </si>
  <si>
    <t>ch_3T8p7VKGBQb67WBY1qxGi2jf</t>
  </si>
  <si>
    <t>txn_3T8r8lKGBQb67WBY1RZXjaZH</t>
  </si>
  <si>
    <t>ch_3T8r8lKGBQb67WBY1MwZ7Mpm</t>
  </si>
  <si>
    <t>txn_3T8rLKKGBQb67WBY1kn7pc9T</t>
  </si>
  <si>
    <t>ch_3T8rLKKGBQb67WBY1mgOqqva</t>
  </si>
  <si>
    <t>txn_3T8sKeKGBQb67WBY0zvsjhzl</t>
  </si>
  <si>
    <t>ch_3T8sKeKGBQb67WBY0YRRBSp8</t>
  </si>
  <si>
    <t>txn_3T8sjsKGBQb67WBY0QdgQkzn</t>
  </si>
  <si>
    <t>ch_3T8sjsKGBQb67WBY0Jh2zoNL</t>
  </si>
  <si>
    <t>txn_3T96bAKGBQb67WBY0xLbr4iO</t>
  </si>
  <si>
    <t>ch_3T96bAKGBQb67WBY08gHF2jm</t>
  </si>
  <si>
    <t>txn_3T98n2KGBQb67WBY0PA4LSNN</t>
  </si>
  <si>
    <t>ch_3T98n2KGBQb67WBY0IhPxSKx</t>
  </si>
  <si>
    <t>txn_3T9A9wKGBQb67WBY1nEnXtvk</t>
  </si>
  <si>
    <t>ch_3T9A9wKGBQb67WBY10bO10RJ</t>
  </si>
  <si>
    <t>txn_3T9COpKGBQb67WBY1abqZhhJ</t>
  </si>
  <si>
    <t>ch_3T9COpKGBQb67WBY16THokdH</t>
  </si>
  <si>
    <t>txn_3T9DRYKGBQb67WBY0p08zmHX</t>
  </si>
  <si>
    <t>ch_3T9DRYKGBQb67WBY0917w8AN</t>
  </si>
  <si>
    <t>txn_3T9EF9KGBQb67WBY0Nw0Tmrq</t>
  </si>
  <si>
    <t>ch_3T9EF9KGBQb67WBY0SuP3UHq</t>
  </si>
  <si>
    <t>po_1T9xRnKGBQb67WBYYUS66557</t>
  </si>
  <si>
    <t>txn_3T9HMWKGBQb67WBY0yM8voro</t>
  </si>
  <si>
    <t>ch_3T9HMWKGBQb67WBY0MlwHZup</t>
  </si>
  <si>
    <t>txn_3T9QeIKGBQb67WBY0ZBoY74y</t>
  </si>
  <si>
    <t>ch_3T9QeIKGBQb67WBY0i5rZekp</t>
  </si>
  <si>
    <t>txn_3T9RYKKGBQb67WBY05TL6vMx</t>
  </si>
  <si>
    <t>ch_3T9RYKKGBQb67WBY0Jrd8vlR</t>
  </si>
  <si>
    <t>txn_3T9WGkKGBQb67WBY1g24CDU8</t>
  </si>
  <si>
    <t>ch_3T9WGkKGBQb67WBY1yShOcvy</t>
  </si>
  <si>
    <t>txn_3T9YhkKGBQb67WBY1SzfSnWM</t>
  </si>
  <si>
    <t>ch_3T9YhkKGBQb67WBY17apn5SL</t>
  </si>
  <si>
    <t>txn_3T9ZvyKGBQb67WBY0PqKCyef</t>
  </si>
  <si>
    <t>ch_3T9ZvyKGBQb67WBY0v4HNlh8</t>
  </si>
  <si>
    <t>txn_3T9a4vKGBQb67WBY0vYN5d98</t>
  </si>
  <si>
    <t>ch_3T9a4vKGBQb67WBY0ZNdXtrV</t>
  </si>
  <si>
    <t>txn_3T9a6hKGBQb67WBY1Sv21uXn</t>
  </si>
  <si>
    <t>ch_3T9a6hKGBQb67WBY1ag0MJQP</t>
  </si>
  <si>
    <t>txn_3T9b4mKGBQb67WBY1ISc2Eki</t>
  </si>
  <si>
    <t>ch_3T9b4mKGBQb67WBY1vrHfG3Z</t>
  </si>
  <si>
    <t>po_1TAJD7KGBQb67WBYjWQ2Zr9C</t>
  </si>
  <si>
    <t>txn_3T9dIkKGBQb67WBY1fZdvtZj</t>
  </si>
  <si>
    <t>ch_3T9dIkKGBQb67WBY1kpzNEXP</t>
  </si>
  <si>
    <t>txn_3T9dOEKGBQb67WBY1IaOvqP8</t>
  </si>
  <si>
    <t>ch_3T9dOEKGBQb67WBY1xBHpYAC</t>
  </si>
  <si>
    <t>txn_3T9lZnKGBQb67WBY0ss2SV58</t>
  </si>
  <si>
    <t>ch_3T9lZnKGBQb67WBY0eIPUUNf</t>
  </si>
  <si>
    <t>txn_3T9m2DKGBQb67WBY1eHlw5m6</t>
  </si>
  <si>
    <t>ch_3T9m2DKGBQb67WBY1x5kZtBi</t>
  </si>
  <si>
    <t>txn_3T9m6BKGBQb67WBY13fksJ8v</t>
  </si>
  <si>
    <t>ch_3T9m6BKGBQb67WBY1qeeatiB</t>
  </si>
  <si>
    <t>txn_3T9o5yKGBQb67WBY19yBcSl0</t>
  </si>
  <si>
    <t>ch_3T9o5yKGBQb67WBY1CWn11Mq</t>
  </si>
  <si>
    <t>txn_3SzwluKGBQb67WBY07ub3lQt</t>
  </si>
  <si>
    <t>txn_3T9ozmKGBQb67WBY1hWQO5SA</t>
  </si>
  <si>
    <t>ch_3T9ozmKGBQb67WBY1hIpFZhQ</t>
  </si>
  <si>
    <t>txn_3T9p4JKGBQb67WBY1ZhdqdzG</t>
  </si>
  <si>
    <t>ch_3T9p4JKGBQb67WBY1ntUZYvB</t>
  </si>
  <si>
    <t>txn_3T9sVvKGBQb67WBY1NhBloRq</t>
  </si>
  <si>
    <t>ch_3T9sVvKGBQb67WBY1tzODYfT</t>
  </si>
  <si>
    <t>txn_3T9t3HKGBQb67WBY1xJz8HTN</t>
  </si>
  <si>
    <t>ch_3T9t3HKGBQb67WBY14fUuXRG</t>
  </si>
  <si>
    <t>txn_3T9t9pKGBQb67WBY0af62au6</t>
  </si>
  <si>
    <t>ch_3T9t9pKGBQb67WBY02cAiDic</t>
  </si>
  <si>
    <t>txn_3T9uYgKGBQb67WBY1TL63QLD</t>
  </si>
  <si>
    <t>ch_3T9uYgKGBQb67WBY1tMkvA67</t>
  </si>
  <si>
    <t>txn_3T9wb5KGBQb67WBY1ZEFzBmj</t>
  </si>
  <si>
    <t>ch_3T9wb5KGBQb67WBY14wpulxT</t>
  </si>
  <si>
    <t>txn_3T9ytPKGBQb67WBY0FuAhz28</t>
  </si>
  <si>
    <t>ch_3T9ytPKGBQb67WBY0O1OoeL8</t>
  </si>
  <si>
    <t>po_1TBPWUKGBQb67WBYBfXI3Wws</t>
  </si>
  <si>
    <t>txn_3T9zB6KGBQb67WBY1zEjAwwV</t>
  </si>
  <si>
    <t>ch_3T9zB6KGBQb67WBY1tRORdIw</t>
  </si>
  <si>
    <t>txn_3TA07HKGBQb67WBY1BUh70ft</t>
  </si>
  <si>
    <t>ch_3TA07HKGBQb67WBY1m64CFJV</t>
  </si>
  <si>
    <t>txn_3TA7geKGBQb67WBY1IdNlumF</t>
  </si>
  <si>
    <t>ch_3TA7geKGBQb67WBY1MUXWpkg</t>
  </si>
  <si>
    <t>txn_3TAARNKGBQb67WBY1vxphlO8</t>
  </si>
  <si>
    <t>ch_3TAARNKGBQb67WBY17G0BjYR</t>
  </si>
  <si>
    <t>txn_3TAHzTKGBQb67WBY1bvF7B13</t>
  </si>
  <si>
    <t>ch_3TAHzTKGBQb67WBY1CMsiM9R</t>
  </si>
  <si>
    <t>txn_3TAI7DKGBQb67WBY0Dk9If8U</t>
  </si>
  <si>
    <t>ch_3TAI7DKGBQb67WBY0XPcFR6N</t>
  </si>
  <si>
    <t>txn_3TAIPuKGBQb67WBY0EvVz17k</t>
  </si>
  <si>
    <t>ch_3TAIPuKGBQb67WBY014RvE2I</t>
  </si>
  <si>
    <t>txn_3TAJIEKGBQb67WBY04CGR2yx</t>
  </si>
  <si>
    <t>ch_3TAJIEKGBQb67WBY04VCPtGK</t>
  </si>
  <si>
    <t>po_1TBlMmKGBQb67WBYN02eHIsI</t>
  </si>
  <si>
    <t>txn_3TAJN8KGBQb67WBY1o7WS9jd</t>
  </si>
  <si>
    <t>ch_3TAJN8KGBQb67WBY1Hi8yfwi</t>
  </si>
  <si>
    <t>txn_3TAJzLKGBQb67WBY13FgNdox</t>
  </si>
  <si>
    <t>ch_3TAJzLKGBQb67WBY1Q1qBdIN</t>
  </si>
  <si>
    <t>txn_3TAKbBKGBQb67WBY0yJzMSKf</t>
  </si>
  <si>
    <t>ch_3TAKbBKGBQb67WBY0EgtVaHk</t>
  </si>
  <si>
    <t>txn_3TAKkRKGBQb67WBY0gq9D7vu</t>
  </si>
  <si>
    <t>ch_3TAKkRKGBQb67WBY0CZoQVzv</t>
  </si>
  <si>
    <t>txn_3TAWA3KGBQb67WBY0JzhbCWG</t>
  </si>
  <si>
    <t>ch_3TAWA3KGBQb67WBY08ArNSQp</t>
  </si>
  <si>
    <t>txn_3TAWCYKGBQb67WBY1zI5UfEM</t>
  </si>
  <si>
    <t>ch_3TAWCYKGBQb67WBY1qSNoA3B</t>
  </si>
  <si>
    <t>txn_3TAXqsKGBQb67WBY0rgbyHnY</t>
  </si>
  <si>
    <t>ch_3TAXqsKGBQb67WBY0v9c3a1k</t>
  </si>
  <si>
    <t>txn_3T37LcKGBQb67WBY05eDmzm2</t>
  </si>
  <si>
    <t>txn_3TAZbWKGBQb67WBY18AkDwYI</t>
  </si>
  <si>
    <t>ch_3TAZbWKGBQb67WBY1vQGnTnC</t>
  </si>
  <si>
    <t>txn_3TAZfDKGBQb67WBY1PJpy8Oh</t>
  </si>
  <si>
    <t>ch_3TAZfDKGBQb67WBY1qhIoS1Z</t>
  </si>
  <si>
    <t>txn_3TAZstKGBQb67WBY05BnMoOy</t>
  </si>
  <si>
    <t>ch_3TAZstKGBQb67WBY01RF504C</t>
  </si>
  <si>
    <t>txn_3TAa4QKGBQb67WBY0aF1lbeb</t>
  </si>
  <si>
    <t>ch_3TAa4QKGBQb67WBY0vjA30BY</t>
  </si>
  <si>
    <t>txn_3TAbUBKGBQb67WBY0EC5ivln</t>
  </si>
  <si>
    <t>ch_3TAbUBKGBQb67WBY0tPupTCE</t>
  </si>
  <si>
    <t>txn_3TAcLYKGBQb67WBY0up56zOL</t>
  </si>
  <si>
    <t>ch_3TAcLYKGBQb67WBY0EeMugg4</t>
  </si>
  <si>
    <t>txn_3TAcoiKGBQb67WBY1MsgO44L</t>
  </si>
  <si>
    <t>ch_3TAcoiKGBQb67WBY1TdgjaJx</t>
  </si>
  <si>
    <t>txn_3TAdI2KGBQb67WBY0WII7tiP</t>
  </si>
  <si>
    <t>ch_3TAdI2KGBQb67WBY0AN55HvY</t>
  </si>
  <si>
    <t>txn_3TAdQ0KGBQb67WBY0APBfiUh</t>
  </si>
  <si>
    <t>ch_3TAdQ0KGBQb67WBY0FuXc0bN</t>
  </si>
  <si>
    <t>txn_3TAfU2KGBQb67WBY0rsAYTiW</t>
  </si>
  <si>
    <t>ch_3TAfU2KGBQb67WBY0fneyGCI</t>
  </si>
  <si>
    <t>txn_3TAfnXKGBQb67WBY0RaapRRW</t>
  </si>
  <si>
    <t>ch_3TAfnXKGBQb67WBY0ffoBg6X</t>
  </si>
  <si>
    <t>po_1TC872KGBQb67WBYXyTfiw4Y</t>
  </si>
  <si>
    <t>txn_3TApwJKGBQb67WBY1oTbwiWR</t>
  </si>
  <si>
    <t>ch_3TApwJKGBQb67WBY1ZukDK2n</t>
  </si>
  <si>
    <t>txn_3TArWSKGBQb67WBY0fiCXyi5</t>
  </si>
  <si>
    <t>ch_3TArWSKGBQb67WBY0vKeeDih</t>
  </si>
  <si>
    <t>txn_3TArZ0KGBQb67WBY14cxDi47</t>
  </si>
  <si>
    <t>ch_3TArZ0KGBQb67WBY1urOvntv</t>
  </si>
  <si>
    <t>txn_3TAsfbKGBQb67WBY0QRHoQ2F</t>
  </si>
  <si>
    <t>ch_3TAsfbKGBQb67WBY0RQBoJmv</t>
  </si>
  <si>
    <t>txn_3TAtBYKGBQb67WBY0UGBXpGf</t>
  </si>
  <si>
    <t>ch_3TAtBYKGBQb67WBY0U7tUWO9</t>
  </si>
  <si>
    <t>txn_3TAtvvKGBQb67WBY08LnhAjS</t>
  </si>
  <si>
    <t>ch_3TAtvvKGBQb67WBY0KHvA6WG</t>
  </si>
  <si>
    <t>txn_3TAu0eKGBQb67WBY13wZRwfa</t>
  </si>
  <si>
    <t>ch_3TAu0eKGBQb67WBY1Qa1H7mB</t>
  </si>
  <si>
    <t>txn_3TAuE6KGBQb67WBY0TM6Gy6G</t>
  </si>
  <si>
    <t>ch_3TAuE6KGBQb67WBY0X6QgKQV</t>
  </si>
  <si>
    <t>txn_3TAx2CKGBQb67WBY1C2eusE1</t>
  </si>
  <si>
    <t>ch_3TAx2CKGBQb67WBY1HN7PuZq</t>
  </si>
  <si>
    <t>txn_3TAxDOKGBQb67WBY04RpEAw1</t>
  </si>
  <si>
    <t>ch_3TAxDOKGBQb67WBY09f5XtrF</t>
  </si>
  <si>
    <t>txn_3TAzxVKGBQb67WBY1MR0lG4k</t>
  </si>
  <si>
    <t>ch_3TAzxVKGBQb67WBY1PNVh7Eh</t>
  </si>
  <si>
    <t>txn_3TB15BKGBQb67WBY1tQ63412</t>
  </si>
  <si>
    <t>ch_3TB15BKGBQb67WBY1myAaSWq</t>
  </si>
  <si>
    <t>txn_3TB18oKGBQb67WBY0n2KUweI</t>
  </si>
  <si>
    <t>ch_3TB18oKGBQb67WBY0AjZOs9Q</t>
  </si>
  <si>
    <t>txn_3TB258KGBQb67WBY1rdt5VlJ</t>
  </si>
  <si>
    <t>ch_3TB258KGBQb67WBY18YafCgc</t>
  </si>
  <si>
    <t>txn_3TB3M4KGBQb67WBY0vfsIUHH</t>
  </si>
  <si>
    <t>ch_3TB3M4KGBQb67WBY0ZmZvlAO</t>
  </si>
  <si>
    <t>txn_3TBCbGKGBQb67WBY1d1Z9t0w</t>
  </si>
  <si>
    <t>ch_3TBCbGKGBQb67WBY1LUphqtU</t>
  </si>
  <si>
    <t>txn_3TBHEgKGBQb67WBY0GAdU9mm</t>
  </si>
  <si>
    <t>ch_3TBHEgKGBQb67WBY0aD0b42x</t>
  </si>
  <si>
    <t>txn_3TBHMDKGBQb67WBY1YKrYbmx</t>
  </si>
  <si>
    <t>ch_3TBHMDKGBQb67WBY1dO5AcYX</t>
  </si>
  <si>
    <t>txn_3TBHksKGBQb67WBY0wqk6CtT</t>
  </si>
  <si>
    <t>ch_3TBHksKGBQb67WBY0qRIosIi</t>
  </si>
  <si>
    <t>txn_3TBIqRKGBQb67WBY0uAbf9ly</t>
  </si>
  <si>
    <t>ch_3TBIqRKGBQb67WBY036ItpUs</t>
  </si>
  <si>
    <t>txn_3TBJSRKGBQb67WBY0yNvizfG</t>
  </si>
  <si>
    <t>ch_3TBJSRKGBQb67WBY0S7uJ05F</t>
  </si>
  <si>
    <t>txn_3TBKy6KGBQb67WBY1JEPjSLw</t>
  </si>
  <si>
    <t>ch_3TBKy6KGBQb67WBY1jdQVM05</t>
  </si>
  <si>
    <t>txn_3TBNPsKGBQb67WBY1G3e62Dv</t>
  </si>
  <si>
    <t>ch_3TBNPsKGBQb67WBY1gx5T3yb</t>
  </si>
  <si>
    <t>txn_3TBNY8KGBQb67WBY1Z5j1fPw</t>
  </si>
  <si>
    <t>ch_3TBNY8KGBQb67WBY16vggJDB</t>
  </si>
  <si>
    <t>txn_3TBNxZKGBQb67WBY1rvAD0kv</t>
  </si>
  <si>
    <t>ch_3TBNxZKGBQb67WBY1OmE6GBg</t>
  </si>
  <si>
    <t>txn_3TBOelKGBQb67WBY0keeaTwP</t>
  </si>
  <si>
    <t>ch_3TBOelKGBQb67WBY0dwpulen</t>
  </si>
  <si>
    <t>txn_3TBOpWKGBQb67WBY1lzU7tuf</t>
  </si>
  <si>
    <t>ch_3TBOpWKGBQb67WBY1j4XCLCD</t>
  </si>
  <si>
    <t>txn_3TBOwUKGBQb67WBY16Px7xvA</t>
  </si>
  <si>
    <t>ch_3TBOwUKGBQb67WBY1swTX442</t>
  </si>
  <si>
    <t>txn_3TBQVfKGBQb67WBY0FVmW7c6</t>
  </si>
  <si>
    <t>ch_3TBQVfKGBQb67WBY0T9MAVUo</t>
  </si>
  <si>
    <t>txn_3TBQbHKGBQb67WBY1CdGTqtc</t>
  </si>
  <si>
    <t>ch_3TBQbHKGBQb67WBY1YbeNEsK</t>
  </si>
  <si>
    <t>txn_3TBW6QKGBQb67WBY0xrwSbGV</t>
  </si>
  <si>
    <t>ch_3TBW6QKGBQb67WBY0y9D7fI9</t>
  </si>
  <si>
    <t>txn_3TBYmeKGBQb67WBY1AQVaHKv</t>
  </si>
  <si>
    <t>ch_3TBYmeKGBQb67WBY124Efq79</t>
  </si>
  <si>
    <t>txn_3TBZMtKGBQb67WBY13K87MyA</t>
  </si>
  <si>
    <t>ch_3TBZMtKGBQb67WBY1xJBFcz9</t>
  </si>
  <si>
    <t>txn_3TBaV8KGBQb67WBY1a0f8jzD</t>
  </si>
  <si>
    <t>ch_3TBaV8KGBQb67WBY1G0YqgIq</t>
  </si>
  <si>
    <t>txn_3TBaquKGBQb67WBY1AGPepN3</t>
  </si>
  <si>
    <t>ch_3TBaquKGBQb67WBY18Pb6x4F</t>
  </si>
  <si>
    <t>txn_3TBbzkKGBQb67WBY1c49vJtD</t>
  </si>
  <si>
    <t>ch_3TBbzkKGBQb67WBY1f2N3Dxj</t>
  </si>
  <si>
    <t>txn_3TBdDgKGBQb67WBY16p2ybHD</t>
  </si>
  <si>
    <t>ch_3TBdDgKGBQb67WBY1KhDwx3l</t>
  </si>
  <si>
    <t>txn_3TBdr4KGBQb67WBY1SRa9a3j</t>
  </si>
  <si>
    <t>ch_3TBdr4KGBQb67WBY1C8NZPKQ</t>
  </si>
  <si>
    <t>txn_3TBe5CKGBQb67WBY0RIOOPlb</t>
  </si>
  <si>
    <t>ch_3TBe5CKGBQb67WBY05VXy9rM</t>
  </si>
  <si>
    <t>txn_3TBf2dKGBQb67WBY1W1KpPF2</t>
  </si>
  <si>
    <t>ch_3TBf2dKGBQb67WBY1UAENltF</t>
  </si>
  <si>
    <t>txn_3TBf6lKGBQb67WBY19r5Yc8b</t>
  </si>
  <si>
    <t>ch_3TBf6lKGBQb67WBY1J1Bj3HS</t>
  </si>
  <si>
    <t>txn_3TBfl9KGBQb67WBY0DyxYKxe</t>
  </si>
  <si>
    <t>ch_3TBfl9KGBQb67WBY0dGOGUrv</t>
  </si>
  <si>
    <t>txn_3TBgFOKGBQb67WBY1rHW0kul</t>
  </si>
  <si>
    <t>ch_3TBgFOKGBQb67WBY17qosETk</t>
  </si>
  <si>
    <t>txn_3TBhnuKGBQb67WBY1ks9P49Y</t>
  </si>
  <si>
    <t>ch_3TBhnuKGBQb67WBY1xJqqcGx</t>
  </si>
  <si>
    <t>txn_3TBjFjKGBQb67WBY0Nr7aBqA</t>
  </si>
  <si>
    <t>ch_3TBjFjKGBQb67WBY04uzn1oM</t>
  </si>
  <si>
    <t>txn_3TBk7vKGBQb67WBY1wxsiLgE</t>
  </si>
  <si>
    <t>ch_3TBk7vKGBQb67WBY1iyU2VSj</t>
  </si>
  <si>
    <t>txn_3TBkCyKGBQb67WBY0kOyI310</t>
  </si>
  <si>
    <t>ch_3TBkCyKGBQb67WBY0fhPYqzo</t>
  </si>
  <si>
    <t>txn_3TBlxuKGBQb67WBY07hdz61Y</t>
  </si>
  <si>
    <t>ch_3TBlxuKGBQb67WBY0qDsFCKu</t>
  </si>
  <si>
    <t>po_1TCUNaKGBQb67WBYMxGXluiH</t>
  </si>
  <si>
    <t>txn_3TBlzCKGBQb67WBY1HsPA0Ck</t>
  </si>
  <si>
    <t>ch_3TBlzCKGBQb67WBY1xEbRXnk</t>
  </si>
  <si>
    <t>txn_3TBo27KGBQb67WBY1EbDp4CJ</t>
  </si>
  <si>
    <t>ch_3TBo27KGBQb67WBY1XWn9NQF</t>
  </si>
  <si>
    <t>txn_3TBoiuKGBQb67WBY1vLTJO0x</t>
  </si>
  <si>
    <t>ch_3TBoiuKGBQb67WBY1c7DH3Zz</t>
  </si>
  <si>
    <t>txn_3TBpzhKGBQb67WBY1OonPy2z</t>
  </si>
  <si>
    <t>ch_3TBpzhKGBQb67WBY1kThRBjw</t>
  </si>
  <si>
    <t>txn_3TBwZLKGBQb67WBY1pBh4QXU</t>
  </si>
  <si>
    <t>ch_3TBwZLKGBQb67WBY1sEGPcfX</t>
  </si>
  <si>
    <t>txn_3TBySgKGBQb67WBY1N1xpWjx</t>
  </si>
  <si>
    <t>ch_3TBySgKGBQb67WBY1kVcV4FV</t>
  </si>
  <si>
    <t>txn_3TBz6yKGBQb67WBY0Oelb33A</t>
  </si>
  <si>
    <t>ch_3TBz6yKGBQb67WBY0MTbVIcn</t>
  </si>
  <si>
    <t>txn_3TBzEfKGBQb67WBY0ttroE4l</t>
  </si>
  <si>
    <t>ch_3TBzEfKGBQb67WBY0dErC2Vu</t>
  </si>
  <si>
    <t>txn_3TBzxmKGBQb67WBY0eUSEM3j</t>
  </si>
  <si>
    <t>ch_3TBzxmKGBQb67WBY0jA9HXgS</t>
  </si>
  <si>
    <t>txn_3TC0yXKGBQb67WBY0YTYPzJT</t>
  </si>
  <si>
    <t>ch_3TC0yXKGBQb67WBY0rVc4b85</t>
  </si>
  <si>
    <t>txn_3TC1VWKGBQb67WBY0sMPTyjt</t>
  </si>
  <si>
    <t>ch_3TC1VWKGBQb67WBY0YDDtiNK</t>
  </si>
  <si>
    <t>txn_3TC3KpKGBQb67WBY01h37olm</t>
  </si>
  <si>
    <t>ch_3TC3KpKGBQb67WBY0VIx8Qds</t>
  </si>
  <si>
    <t>txn_3TC3ZCKGBQb67WBY0kDGWGnG</t>
  </si>
  <si>
    <t>ch_3TC3ZCKGBQb67WBY0YXbwYeA</t>
  </si>
  <si>
    <t>txn_3TC4SIKGBQb67WBY1EwrawfX</t>
  </si>
  <si>
    <t>ch_3TC4SIKGBQb67WBY1ummp8S0</t>
  </si>
  <si>
    <t>txn_3TC8loKGBQb67WBY1EY7zcJO</t>
  </si>
  <si>
    <t>ch_3TC8loKGBQb67WBY1UQtZ8qh</t>
  </si>
  <si>
    <t>po_1TCqo8KGBQb67WBYBKNNI1nx</t>
  </si>
  <si>
    <t>txn_3TC8waKGBQb67WBY0ZVeJyZ8</t>
  </si>
  <si>
    <t>ch_3TC8waKGBQb67WBY01ji6ygp</t>
  </si>
  <si>
    <t>txn_3TCAe6KGBQb67WBY0HO62to9</t>
  </si>
  <si>
    <t>ch_3TCAe6KGBQb67WBY0vkDxum4</t>
  </si>
  <si>
    <t>txn_3TCApJKGBQb67WBY1jfzY6mJ</t>
  </si>
  <si>
    <t>ch_3TCApJKGBQb67WBY1Q9czvD4</t>
  </si>
  <si>
    <t>txn_3TCIObKGBQb67WBY1kUZPeln</t>
  </si>
  <si>
    <t>ch_3TCIObKGBQb67WBY1lKzymlO</t>
  </si>
  <si>
    <t>txn_3TCKP4KGBQb67WBY1RhQu7dK</t>
  </si>
  <si>
    <t>ch_3TCKP4KGBQb67WBY1sUcGiqx</t>
  </si>
  <si>
    <t>txn_3TCKypKGBQb67WBY0eJi5jtm</t>
  </si>
  <si>
    <t>ch_3TCKypKGBQb67WBY0Qxq9tpi</t>
  </si>
  <si>
    <t>txn_3TCMMdKGBQb67WBY0TrxO3hx</t>
  </si>
  <si>
    <t>ch_3TCMMdKGBQb67WBY0uIMDRKp</t>
  </si>
  <si>
    <t>txn_3TCMenKGBQb67WBY0m2Vci5U</t>
  </si>
  <si>
    <t>ch_3TCMenKGBQb67WBY0RXWE7IT</t>
  </si>
  <si>
    <t>txn_3TCMvQKGBQb67WBY0GV5imSK</t>
  </si>
  <si>
    <t>ch_3TCMvQKGBQb67WBY0DBbwtWS</t>
  </si>
  <si>
    <t>txn_3TCNAMKGBQb67WBY1KFWNOrF</t>
  </si>
  <si>
    <t>ch_3TCNAMKGBQb67WBY1htOH0GB</t>
  </si>
  <si>
    <t>txn_3TCOtmKGBQb67WBY0R2u3osR</t>
  </si>
  <si>
    <t>ch_3TCOtmKGBQb67WBY0b738R6c</t>
  </si>
  <si>
    <t>txn_3TCQHLKGBQb67WBY0r1FZmXg</t>
  </si>
  <si>
    <t>ch_3TCQHLKGBQb67WBY05Emc9Uu</t>
  </si>
  <si>
    <t>txn_3TCQvaKGBQb67WBY0xcas0eL</t>
  </si>
  <si>
    <t>ch_3TCQvaKGBQb67WBY0Dvyt2se</t>
  </si>
  <si>
    <t>txn_3TCRQ0KGBQb67WBY1kw02pSW</t>
  </si>
  <si>
    <t>ch_3TCRQ0KGBQb67WBY1eF4g3JJ</t>
  </si>
  <si>
    <t>txn_3TCSskKGBQb67WBY1WpUj0Bm</t>
  </si>
  <si>
    <t>ch_3TCSskKGBQb67WBY1CtSc6UF</t>
  </si>
  <si>
    <t>txn_3TCTCpKGBQb67WBY19qekHSX</t>
  </si>
  <si>
    <t>ch_3TCTCpKGBQb67WBY1AosztNA</t>
  </si>
  <si>
    <t>txn_3TCTFHKGBQb67WBY0GzCDOZy</t>
  </si>
  <si>
    <t>ch_3TCTFHKGBQb67WBY0ET1YKDi</t>
  </si>
  <si>
    <t>txn_3TCTCpKGBQb67WBY1eI39itK</t>
  </si>
  <si>
    <t>txn_3TCTJGKGBQb67WBY1hKdTPEp</t>
  </si>
  <si>
    <t>ch_3TCTJGKGBQb67WBY1q0VsPcr</t>
  </si>
  <si>
    <t>txn_3TCTJGKGBQb67WBY1XwAKlzf</t>
  </si>
  <si>
    <t>txn_3TCUFEKGBQb67WBY0K6N2LPx</t>
  </si>
  <si>
    <t>ch_3TCUFEKGBQb67WBY05OIrgCe</t>
  </si>
  <si>
    <t>po_1TDw4EKGBQb67WBYgN2Bhc2S</t>
  </si>
  <si>
    <t>txn_3TCUUyKGBQb67WBY03UymPZo</t>
  </si>
  <si>
    <t>ch_3TCUUyKGBQb67WBY0dTfqPv4</t>
  </si>
  <si>
    <t>txn_3TCUfMKGBQb67WBY03PY8Vvy</t>
  </si>
  <si>
    <t>ch_3TCUfMKGBQb67WBY0d8Yft6I</t>
  </si>
  <si>
    <t>txn_3TCUhHKGBQb67WBY1McRn8YZ</t>
  </si>
  <si>
    <t>ch_3TCUhHKGBQb67WBY1JLHM07I</t>
  </si>
  <si>
    <t>txn_3TCUrrKGBQb67WBY17pMG7XR</t>
  </si>
  <si>
    <t>ch_3TCUrrKGBQb67WBY1wxWk5Nf</t>
  </si>
  <si>
    <t>txn_3TCV77KGBQb67WBY1vncxarr</t>
  </si>
  <si>
    <t>ch_3TCV77KGBQb67WBY1h9Gwonw</t>
  </si>
  <si>
    <t>txn_3TCVJ9KGBQb67WBY1HCZTvrL</t>
  </si>
  <si>
    <t>ch_3TCVJ9KGBQb67WBY1kx8p8BG</t>
  </si>
  <si>
    <t>txn_3TCVaDKGBQb67WBY1C0PJTNb</t>
  </si>
  <si>
    <t>ch_3TCVaDKGBQb67WBY1I7aeHml</t>
  </si>
  <si>
    <t>txn_3TCVpiKGBQb67WBY0Z6Grhe1</t>
  </si>
  <si>
    <t>ch_3TCVpiKGBQb67WBY0e02JiGf</t>
  </si>
  <si>
    <t>txn_3TCW2nKGBQb67WBY0XAIjt77</t>
  </si>
  <si>
    <t>ch_3TCW2nKGBQb67WBY0e2tyEvB</t>
  </si>
  <si>
    <t>txn_3TCWA8KGBQb67WBY1eOHD9N2</t>
  </si>
  <si>
    <t>ch_3TCWA8KGBQb67WBY1tlLAlfY</t>
  </si>
  <si>
    <t>txn_3T8og0KGBQb67WBY0yKaSxa8</t>
  </si>
  <si>
    <t>txn_3TCXhTKGBQb67WBY1NLWd4Da</t>
  </si>
  <si>
    <t>ch_3TCXhTKGBQb67WBY1Me8zMT8</t>
  </si>
  <si>
    <t>txn_3TCXzKKGBQb67WBY0EFPEMth</t>
  </si>
  <si>
    <t>ch_3TCXzKKGBQb67WBY0GIbCT2F</t>
  </si>
  <si>
    <t>txn_3TCY6gKGBQb67WBY10j4pcz2</t>
  </si>
  <si>
    <t>ch_3TCY6gKGBQb67WBY1LXGt4Qp</t>
  </si>
  <si>
    <t>txn_3TCbhLKGBQb67WBY1yAcCcM8</t>
  </si>
  <si>
    <t>ch_3TCbhLKGBQb67WBY1iKZDfKT</t>
  </si>
  <si>
    <t>txn_3TCcbJKGBQb67WBY1EOPky2a</t>
  </si>
  <si>
    <t>ch_3TCcbJKGBQb67WBY1aVAZ6II</t>
  </si>
  <si>
    <t>txn_3TCdYWKGBQb67WBY1CQCXMNO</t>
  </si>
  <si>
    <t>ch_3TCdYWKGBQb67WBY10BixmHH</t>
  </si>
  <si>
    <t>txn_3TCfXxKGBQb67WBY1DFUQUXK</t>
  </si>
  <si>
    <t>ch_3TCfXxKGBQb67WBY1PSFcoES</t>
  </si>
  <si>
    <t>txn_3TCg8JKGBQb67WBY0E46FBpW</t>
  </si>
  <si>
    <t>ch_3TCg8JKGBQb67WBY0YdyFII2</t>
  </si>
  <si>
    <t>txn_3TCgAsKGBQb67WBY0riurPpH</t>
  </si>
  <si>
    <t>ch_3TCgAsKGBQb67WBY0HCZOR6L</t>
  </si>
  <si>
    <t>txn_3TCgUqKGBQb67WBY0TIP7rOA</t>
  </si>
  <si>
    <t>ch_3TCgUqKGBQb67WBY08wl8u1q</t>
  </si>
  <si>
    <t>txn_3TCgVxKGBQb67WBY1I161HHL</t>
  </si>
  <si>
    <t>ch_3TCgVxKGBQb67WBY1EqhP6iV</t>
  </si>
  <si>
    <t>txn_3TCgtHKGBQb67WBY1PrbynsO</t>
  </si>
  <si>
    <t>ch_3TCgtHKGBQb67WBY1fvrzOwy</t>
  </si>
  <si>
    <t>txn_3TChGUKGBQb67WBY0D2BElCD</t>
  </si>
  <si>
    <t>ch_3TChGUKGBQb67WBY0ElBNqWB</t>
  </si>
  <si>
    <t>txn_3TChMqKGBQb67WBY1EgrJKJm</t>
  </si>
  <si>
    <t>ch_3TChMqKGBQb67WBY1eWAL2Jk</t>
  </si>
  <si>
    <t>txn_3TChNgKGBQb67WBY0bSmOnSv</t>
  </si>
  <si>
    <t>ch_3TChNgKGBQb67WBY01doUlIX</t>
  </si>
  <si>
    <t>txn_3TChUcKGBQb67WBY0HaYxNc9</t>
  </si>
  <si>
    <t>ch_3TChUcKGBQb67WBY0bGTINM1</t>
  </si>
  <si>
    <t>txn_3TChWiKGBQb67WBY1fIxnMMj</t>
  </si>
  <si>
    <t>ch_3TChWiKGBQb67WBY17MgXwOu</t>
  </si>
  <si>
    <t>txn_3SRMZhKGBQb67WBY1iEfmU5o</t>
  </si>
  <si>
    <t>txn_3TChuBKGBQb67WBY18C9YHsn</t>
  </si>
  <si>
    <t>ch_3TChuBKGBQb67WBY1rkUs2uE</t>
  </si>
  <si>
    <t>txn_3TCiNsKGBQb67WBY0gfW9Inl</t>
  </si>
  <si>
    <t>ch_3TCiNsKGBQb67WBY0hUllAaK</t>
  </si>
  <si>
    <t>txn_3TCiXyKGBQb67WBY0yjBUrHq</t>
  </si>
  <si>
    <t>ch_3TCiXyKGBQb67WBY0f5ql2qS</t>
  </si>
  <si>
    <t>txn_3TCimTKGBQb67WBY1XDmZ1ij</t>
  </si>
  <si>
    <t>ch_3TCimTKGBQb67WBY19Ew0sxY</t>
  </si>
  <si>
    <t>txn_3TCjmHKGBQb67WBY1LTFyalA</t>
  </si>
  <si>
    <t>ch_3TCjmHKGBQb67WBY1dQdPUMM</t>
  </si>
  <si>
    <t>txn_3TCk6tKGBQb67WBY12nNxHzS</t>
  </si>
  <si>
    <t>ch_3TCk6tKGBQb67WBY1oLg9x8E</t>
  </si>
  <si>
    <t>txn_3TCkBnKGBQb67WBY0SS0hrxo</t>
  </si>
  <si>
    <t>ch_3TCkBnKGBQb67WBY03mEysJN</t>
  </si>
  <si>
    <t>txn_3TCkXSKGBQb67WBY0hxKlo2H</t>
  </si>
  <si>
    <t>ch_3TCkXSKGBQb67WBY0GLFrQgh</t>
  </si>
  <si>
    <t>txn_3TCmZGKGBQb67WBY0LcWKNat</t>
  </si>
  <si>
    <t>ch_3TCmZGKGBQb67WBY0O2vMhB6</t>
  </si>
  <si>
    <t>txn_3TCmdGKGBQb67WBY0P5YoZ0T</t>
  </si>
  <si>
    <t>ch_3TCmdGKGBQb67WBY0QpSw3a2</t>
  </si>
  <si>
    <t>txn_3TCoAXKGBQb67WBY1w1ejZFT</t>
  </si>
  <si>
    <t>ch_3TCoAXKGBQb67WBY1lR8jOTK</t>
  </si>
  <si>
    <t>txn_3TCoeJKGBQb67WBY1bu0GXEz</t>
  </si>
  <si>
    <t>ch_3TCoeJKGBQb67WBY1z2HpYWW</t>
  </si>
  <si>
    <t>txn_3TCpFWKGBQb67WBY1it4vh7m</t>
  </si>
  <si>
    <t>ch_3TCpFWKGBQb67WBY1DKRW3Di</t>
  </si>
  <si>
    <t>txn_3TCpY3KGBQb67WBY1BLO4YJ5</t>
  </si>
  <si>
    <t>ch_3TCpY3KGBQb67WBY10KwT8M9</t>
  </si>
  <si>
    <t>txn_3TCpvIKGBQb67WBY17VwALUz</t>
  </si>
  <si>
    <t>ch_3TCpvIKGBQb67WBY1xzz1Owq</t>
  </si>
  <si>
    <t>txn_3TCqbhKGBQb67WBY1aWROKWb</t>
  </si>
  <si>
    <t>ch_3TCqbhKGBQb67WBY1Vq4jgxM</t>
  </si>
  <si>
    <t>po_1TEJ2iKGBQb67WBYojVsb5qm</t>
  </si>
  <si>
    <t>txn_3TCqiEKGBQb67WBY0XP2cCp3</t>
  </si>
  <si>
    <t>ch_3TCqiEKGBQb67WBY0FbTxdoe</t>
  </si>
  <si>
    <t>txn_3TCqqlKGBQb67WBY19Oqdzli</t>
  </si>
  <si>
    <t>ch_3TCqqlKGBQb67WBY1bQt3Xwg</t>
  </si>
  <si>
    <t>txn_3TCshaKGBQb67WBY16z2lJbB</t>
  </si>
  <si>
    <t>ch_3TCshaKGBQb67WBY1XovOlEU</t>
  </si>
  <si>
    <t>txn_3TCvPRKGBQb67WBY1OUuxdK5</t>
  </si>
  <si>
    <t>ch_3TCvPRKGBQb67WBY1RZPCTjf</t>
  </si>
  <si>
    <t>txn_3TCzMdKGBQb67WBY0UFQLPJb</t>
  </si>
  <si>
    <t>ch_3TCzMdKGBQb67WBY0WraOUvh</t>
  </si>
  <si>
    <t>txn_3TD1NFKGBQb67WBY1hob7SIb</t>
  </si>
  <si>
    <t>ch_3TD1NFKGBQb67WBY1eLrbRW3</t>
  </si>
  <si>
    <t>txn_3TD1VHKGBQb67WBY0ak9qeu6</t>
  </si>
  <si>
    <t>ch_3TD1VHKGBQb67WBY0eSb8zGt</t>
  </si>
  <si>
    <t>txn_3TD294KGBQb67WBY0EQuu83D</t>
  </si>
  <si>
    <t>ch_3TD294KGBQb67WBY0zmi93Ls</t>
  </si>
  <si>
    <t>txn_3TD3ACKGBQb67WBY0rUBYbmB</t>
  </si>
  <si>
    <t>ch_3TD3ACKGBQb67WBY0cQ3vctp</t>
  </si>
  <si>
    <t>txn_3TD3BvKGBQb67WBY06AOWqOP</t>
  </si>
  <si>
    <t>ch_3TD3BvKGBQb67WBY0e4YVKdm</t>
  </si>
  <si>
    <t>txn_3TD425KGBQb67WBY0pxPhFPn</t>
  </si>
  <si>
    <t>ch_3TD425KGBQb67WBY0lDXubeg</t>
  </si>
  <si>
    <t>txn_3TD4NiKGBQb67WBY0pjNLWmy</t>
  </si>
  <si>
    <t>ch_3TD4NiKGBQb67WBY0Fv75JSl</t>
  </si>
  <si>
    <t>txn_3TD4pzKGBQb67WBY1xiTYuqv</t>
  </si>
  <si>
    <t>ch_3TD4pzKGBQb67WBY1bCFMKAH</t>
  </si>
  <si>
    <t>txn_3TD4xrKGBQb67WBY1lnUUxgm</t>
  </si>
  <si>
    <t>ch_3TD4xrKGBQb67WBY1hbvWLca</t>
  </si>
  <si>
    <t>txn_3TD56LKGBQb67WBY1yyePQAL</t>
  </si>
  <si>
    <t>ch_3TD56LKGBQb67WBY1ggmPHqm</t>
  </si>
  <si>
    <t>txn_3TD5M4KGBQb67WBY1S81zueQ</t>
  </si>
  <si>
    <t>ch_3TD5M4KGBQb67WBY1YDRrT26</t>
  </si>
  <si>
    <t>txn_3TD5iIKGBQb67WBY0PwB3UyH</t>
  </si>
  <si>
    <t>ch_3TD5iIKGBQb67WBY0RHUa0fA</t>
  </si>
  <si>
    <t>txn_3TD6AiKGBQb67WBY0R30RiTj</t>
  </si>
  <si>
    <t>ch_3TD6AiKGBQb67WBY0Rv5AhqC</t>
  </si>
  <si>
    <t>txn_3TD6AbKGBQb67WBY1ZIchtAh</t>
  </si>
  <si>
    <t>ch_3TD6AbKGBQb67WBY1fsiaFot</t>
  </si>
  <si>
    <t>txn_3TD6IvKGBQb67WBY1PFTF8Is</t>
  </si>
  <si>
    <t>ch_3TD6IvKGBQb67WBY1z1xs3Rb</t>
  </si>
  <si>
    <t>txn_3TD6WEKGBQb67WBY0jOx0hy9</t>
  </si>
  <si>
    <t>ch_3TD6WEKGBQb67WBY0kZsakS3</t>
  </si>
  <si>
    <t>txn_3TD6dJKGBQb67WBY0VCFGnzT</t>
  </si>
  <si>
    <t>ch_3TD6dJKGBQb67WBY03NWFd0H</t>
  </si>
  <si>
    <t>txn_3TD6hyKGBQb67WBY0m4Xq7H8</t>
  </si>
  <si>
    <t>ch_3TD6hyKGBQb67WBY0MwOIoBy</t>
  </si>
  <si>
    <t>txn_3TD74aKGBQb67WBY1CrHlce0</t>
  </si>
  <si>
    <t>ch_3TD74aKGBQb67WBY1vX1TBf7</t>
  </si>
  <si>
    <t>txn_3TD760KGBQb67WBY0PLtUq0a</t>
  </si>
  <si>
    <t>ch_3TD760KGBQb67WBY0TKlAH1p</t>
  </si>
  <si>
    <t>txn_3TD7B3KGBQb67WBY1Z36FCGh</t>
  </si>
  <si>
    <t>ch_3TD7B3KGBQb67WBY16Cxtg13</t>
  </si>
  <si>
    <t>txn_3TD7oRKGBQb67WBY0DKH3s0i</t>
  </si>
  <si>
    <t>ch_3TD7oRKGBQb67WBY0GKZSjcK</t>
  </si>
  <si>
    <t>txn_3TD7tTKGBQb67WBY0GntlNOB</t>
  </si>
  <si>
    <t>ch_3TD7tTKGBQb67WBY0dR1QCv0</t>
  </si>
  <si>
    <t>txn_3TD7wkKGBQb67WBY1X7UGseo</t>
  </si>
  <si>
    <t>ch_3TD7wkKGBQb67WBY1imtQUEo</t>
  </si>
  <si>
    <t>txn_3TD8dpKGBQb67WBY1OzJewaJ</t>
  </si>
  <si>
    <t>ch_3TD8dpKGBQb67WBY1Zenvxf4</t>
  </si>
  <si>
    <t>txn_3TD8tQKGBQb67WBY0YilDGpy</t>
  </si>
  <si>
    <t>ch_3TD8tQKGBQb67WBY0fJlrbZs</t>
  </si>
  <si>
    <t>txn_3TD8v3KGBQb67WBY1G6cwRLM</t>
  </si>
  <si>
    <t>ch_3TD8v3KGBQb67WBY1KY9WXJK</t>
  </si>
  <si>
    <t>txn_3TD91FKGBQb67WBY10rfRbc8</t>
  </si>
  <si>
    <t>ch_3TD91FKGBQb67WBY11j0vuaK</t>
  </si>
  <si>
    <t>txn_3TD97SKGBQb67WBY08sUA7yi</t>
  </si>
  <si>
    <t>ch_3TD97SKGBQb67WBY0jLIDg8i</t>
  </si>
  <si>
    <t>txn_3TD9CzKGBQb67WBY16llPCKH</t>
  </si>
  <si>
    <t>ch_3TD9CzKGBQb67WBY1PFm4yOO</t>
  </si>
  <si>
    <t>txn_3TD9OaKGBQb67WBY0444R1ty</t>
  </si>
  <si>
    <t>ch_3TD9OaKGBQb67WBY09cRWrPI</t>
  </si>
  <si>
    <t>txn_3TD9PjKGBQb67WBY0Pg673at</t>
  </si>
  <si>
    <t>ch_3TD9PjKGBQb67WBY0h32yhfe</t>
  </si>
  <si>
    <t>txn_3TD9QvKGBQb67WBY0gER4S9i</t>
  </si>
  <si>
    <t>ch_3TD9QvKGBQb67WBY0mHwpj4b</t>
  </si>
  <si>
    <t>txn_3TDA66KGBQb67WBY1gWf6ZZZ</t>
  </si>
  <si>
    <t>ch_3TDA66KGBQb67WBY1cDsTEnd</t>
  </si>
  <si>
    <t>txn_3TDAAZKGBQb67WBY148J4B3x</t>
  </si>
  <si>
    <t>ch_3TDAAZKGBQb67WBY1K798TpI</t>
  </si>
  <si>
    <t>txn_3TDAIkKGBQb67WBY1W1e9JX5</t>
  </si>
  <si>
    <t>ch_3TDAIkKGBQb67WBY1mTR5vvC</t>
  </si>
  <si>
    <t>txn_3TDAVpKGBQb67WBY13aD5Kgp</t>
  </si>
  <si>
    <t>ch_3TDAVpKGBQb67WBY10qlxDKK</t>
  </si>
  <si>
    <t>txn_3TDAbjKGBQb67WBY0nP2lLiW</t>
  </si>
  <si>
    <t>ch_3TDAbjKGBQb67WBY0aKxaklw</t>
  </si>
  <si>
    <t>txn_3TDAjvKGBQb67WBY1Ckaalwk</t>
  </si>
  <si>
    <t>ch_3TDAjvKGBQb67WBY1eYDO0F2</t>
  </si>
  <si>
    <t>txn_3TDB3JKGBQb67WBY19Z8ziR1</t>
  </si>
  <si>
    <t>ch_3TDB3JKGBQb67WBY1pjBO8fn</t>
  </si>
  <si>
    <t>txn_3TDB9WKGBQb67WBY09oSjmi6</t>
  </si>
  <si>
    <t>ch_3TDB9WKGBQb67WBY0vsNUaeT</t>
  </si>
  <si>
    <t>txn_3TDBEpKGBQb67WBY1AZDz2J3</t>
  </si>
  <si>
    <t>ch_3TDBEpKGBQb67WBY1xz7MkQs</t>
  </si>
  <si>
    <t>txn_3TDBLnKGBQb67WBY0usQ2nnK</t>
  </si>
  <si>
    <t>ch_3TDBLnKGBQb67WBY0wm9HVQ2</t>
  </si>
  <si>
    <t>txn_3TDBPyKGBQb67WBY02RCfdSG</t>
  </si>
  <si>
    <t>ch_3TDBPyKGBQb67WBY0kjXHRxS</t>
  </si>
  <si>
    <t>txn_3TDBcQKGBQb67WBY1bJR53rX</t>
  </si>
  <si>
    <t>ch_3TDBcQKGBQb67WBY1EBispZr</t>
  </si>
  <si>
    <t>txn_3TDBrjKGBQb67WBY1Y9l7KpA</t>
  </si>
  <si>
    <t>ch_3TDBrjKGBQb67WBY13Ot0QzW</t>
  </si>
  <si>
    <t>txn_3TDCFHKGBQb67WBY0abDFQcC</t>
  </si>
  <si>
    <t>ch_3TDCFHKGBQb67WBY0SWMYBRr</t>
  </si>
  <si>
    <t>txn_3TDCIgKGBQb67WBY1biDVLpk</t>
  </si>
  <si>
    <t>ch_3TDCIgKGBQb67WBY1jkF0SLa</t>
  </si>
  <si>
    <t>txn_3TDCHxKGBQb67WBY1wPqe2Yw</t>
  </si>
  <si>
    <t>ch_3TDCHxKGBQb67WBY1zqtjfRh</t>
  </si>
  <si>
    <t>txn_3TDCw3KGBQb67WBY1VlZs3Zc</t>
  </si>
  <si>
    <t>ch_3TDCw3KGBQb67WBY1k1BfBQe</t>
  </si>
  <si>
    <t>txn_3TDCxIKGBQb67WBY0A1xCN42</t>
  </si>
  <si>
    <t>ch_3TDCxIKGBQb67WBY0016JxYf</t>
  </si>
  <si>
    <t>txn_3TDCxfKGBQb67WBY1sJdmGyL</t>
  </si>
  <si>
    <t>ch_3TDCxfKGBQb67WBY198vVxfD</t>
  </si>
  <si>
    <t>po_1TEflUKGBQb67WBYSxHd9QUt</t>
  </si>
  <si>
    <t>txn_3TDD2xKGBQb67WBY0w00l9O3</t>
  </si>
  <si>
    <t>ch_3TDD2xKGBQb67WBY0ZXpVFLF</t>
  </si>
  <si>
    <t>txn_3TDDCAKGBQb67WBY11aGddm8</t>
  </si>
  <si>
    <t>ch_3TDDCAKGBQb67WBY1wkUIsj3</t>
  </si>
  <si>
    <t>txn_3TDE5hKGBQb67WBY1LoMVOAn</t>
  </si>
  <si>
    <t>ch_3TDE5hKGBQb67WBY1pBrVEvu</t>
  </si>
  <si>
    <t>txn_3TDEOrKGBQb67WBY0eUFGdcd</t>
  </si>
  <si>
    <t>ch_3TDEOrKGBQb67WBY0BssGCB6</t>
  </si>
  <si>
    <t>txn_3TDFfXKGBQb67WBY0f1U0dq6</t>
  </si>
  <si>
    <t>ch_3TDFfXKGBQb67WBY03oBW4C6</t>
  </si>
  <si>
    <t>txn_3TDFrnKGBQb67WBY18vcD3Ei</t>
  </si>
  <si>
    <t>ch_3TDFrnKGBQb67WBY1MT8vQ94</t>
  </si>
  <si>
    <t>txn_3TDG7jKGBQb67WBY0EThEvci</t>
  </si>
  <si>
    <t>ch_3TDG7jKGBQb67WBY0K21qWkc</t>
  </si>
  <si>
    <t>txn_3TDGbJKGBQb67WBY1uK3w9iL</t>
  </si>
  <si>
    <t>ch_3TDGbJKGBQb67WBY1dYc5Dvr</t>
  </si>
  <si>
    <t>txn_3TDHdqKGBQb67WBY0hfmUU8H</t>
  </si>
  <si>
    <t>ch_3TDHdqKGBQb67WBY0AB5jSX6</t>
  </si>
  <si>
    <t>txn_3TDMTsKGBQb67WBY0wxTWzAc</t>
  </si>
  <si>
    <t>ch_3TDMTsKGBQb67WBY0WiIiISG</t>
  </si>
  <si>
    <t>txn_3TDNjJKGBQb67WBY0TzFLSz9</t>
  </si>
  <si>
    <t>ch_3TDNjJKGBQb67WBY0dWwzS1X</t>
  </si>
  <si>
    <t>txn_3TDNnXKGBQb67WBY1aTx84El</t>
  </si>
  <si>
    <t>ch_3TDNnXKGBQb67WBY1GAQOK3r</t>
  </si>
  <si>
    <t>txn_3TDNx4KGBQb67WBY0NaRtchG</t>
  </si>
  <si>
    <t>ch_3TDNx4KGBQb67WBY0RiqIECC</t>
  </si>
  <si>
    <t>txn_3TDO64KGBQb67WBY0zhd6lcF</t>
  </si>
  <si>
    <t>ch_3TDO64KGBQb67WBY0h3rvJtC</t>
  </si>
  <si>
    <t>txn_3TDO9DKGBQb67WBY0egKDa5X</t>
  </si>
  <si>
    <t>ch_3TDO9DKGBQb67WBY03vwgZAj</t>
  </si>
  <si>
    <t>txn_3TDOAPKGBQb67WBY0JrVkJHw</t>
  </si>
  <si>
    <t>ch_3TDOAPKGBQb67WBY0THOXzFa</t>
  </si>
  <si>
    <t>txn_3TDOMgKGBQb67WBY0G2lc9hc</t>
  </si>
  <si>
    <t>ch_3TDOMgKGBQb67WBY0NtCoDIO</t>
  </si>
  <si>
    <t>txn_3TDOQhKGBQb67WBY1p9nQqdF</t>
  </si>
  <si>
    <t>ch_3TDOQhKGBQb67WBY1zhv95F7</t>
  </si>
  <si>
    <t>txn_3TDOVMKGBQb67WBY1Icc1icP</t>
  </si>
  <si>
    <t>ch_3TDOVMKGBQb67WBY1207R81V</t>
  </si>
  <si>
    <t>txn_3TDOWUKGBQb67WBY11mdTGvU</t>
  </si>
  <si>
    <t>ch_3TDOWUKGBQb67WBY1rGjyB6u</t>
  </si>
  <si>
    <t>txn_3TDOiTKGBQb67WBY0JUjXPAi</t>
  </si>
  <si>
    <t>ch_3TDOiTKGBQb67WBY08VEgbkk</t>
  </si>
  <si>
    <t>txn_3TDOlWKGBQb67WBY1GrMe5Sv</t>
  </si>
  <si>
    <t>ch_3TDOlWKGBQb67WBY1ZwUgN4P</t>
  </si>
  <si>
    <t>txn_3TDOoXKGBQb67WBY0BBoESkd</t>
  </si>
  <si>
    <t>ch_3TDOoXKGBQb67WBY0pxKUhjy</t>
  </si>
  <si>
    <t>txn_3TDP1mKGBQb67WBY0E7zHUJb</t>
  </si>
  <si>
    <t>ch_3TDP1mKGBQb67WBY0BWvVcv1</t>
  </si>
  <si>
    <t>txn_3TDP60KGBQb67WBY1wAXSOPP</t>
  </si>
  <si>
    <t>ch_3TDP60KGBQb67WBY1FKia0RQ</t>
  </si>
  <si>
    <t>txn_3TDP7lKGBQb67WBY1f8S32IL</t>
  </si>
  <si>
    <t>ch_3TDP7lKGBQb67WBY1Zc3KzAR</t>
  </si>
  <si>
    <t>txn_3TDP9wKGBQb67WBY0AddPMhv</t>
  </si>
  <si>
    <t>ch_3TDP9wKGBQb67WBY0KQoYKqD</t>
  </si>
  <si>
    <t>txn_3TDPBHKGBQb67WBY02zi5Own</t>
  </si>
  <si>
    <t>ch_3TDPBHKGBQb67WBY0RkqWiPV</t>
  </si>
  <si>
    <t>txn_3TDPQzKGBQb67WBY0Qm7qmHy</t>
  </si>
  <si>
    <t>ch_3TDPQzKGBQb67WBY0RlrfUrR</t>
  </si>
  <si>
    <t>txn_3TDPQpKGBQb67WBY19tSN8p9</t>
  </si>
  <si>
    <t>ch_3TDPQpKGBQb67WBY19azq3sP</t>
  </si>
  <si>
    <t>txn_3TDPT0KGBQb67WBY0UuUrnPy</t>
  </si>
  <si>
    <t>ch_3TDPT0KGBQb67WBY071oMrMr</t>
  </si>
  <si>
    <t>txn_3TDPUTKGBQb67WBY0sZpcn12</t>
  </si>
  <si>
    <t>ch_3TDPUTKGBQb67WBY0FhjyLUr</t>
  </si>
  <si>
    <t>txn_3TDPafKGBQb67WBY1vZylxnj</t>
  </si>
  <si>
    <t>ch_3TDPafKGBQb67WBY1Mxh4iQH</t>
  </si>
  <si>
    <t>txn_3TDPh0KGBQb67WBY1hKt6fhf</t>
  </si>
  <si>
    <t>ch_3TDPh0KGBQb67WBY162ldZZ8</t>
  </si>
  <si>
    <t>txn_3TDPhOKGBQb67WBY1ufIMWOz</t>
  </si>
  <si>
    <t>ch_3TDPhOKGBQb67WBY1ROE722t</t>
  </si>
  <si>
    <t>txn_3TDPimKGBQb67WBY15ed3cWy</t>
  </si>
  <si>
    <t>ch_3TDPimKGBQb67WBY1z5Me2xX</t>
  </si>
  <si>
    <t>txn_3TDPiCKGBQb67WBY12Rj2LqT</t>
  </si>
  <si>
    <t>ch_3TDPiCKGBQb67WBY12O7OiT2</t>
  </si>
  <si>
    <t>txn_3TDPl0KGBQb67WBY0UlQULrT</t>
  </si>
  <si>
    <t>ch_3TDPl0KGBQb67WBY01oHNLza</t>
  </si>
  <si>
    <t>txn_3TDPtrKGBQb67WBY0ptsrCV9</t>
  </si>
  <si>
    <t>ch_3TDPtrKGBQb67WBY09iTl00x</t>
  </si>
  <si>
    <t>txn_3TDPw8KGBQb67WBY1F94VSCo</t>
  </si>
  <si>
    <t>ch_3TDPw8KGBQb67WBY1q14Mk1L</t>
  </si>
  <si>
    <t>txn_3TDPz7KGBQb67WBY16gyyxlN</t>
  </si>
  <si>
    <t>ch_3TDPz7KGBQb67WBY1fhj1Mnm</t>
  </si>
  <si>
    <t>txn_3TDQ54KGBQb67WBY0i8Z81Ax</t>
  </si>
  <si>
    <t>ch_3TDQ54KGBQb67WBY0CnZ9IWk</t>
  </si>
  <si>
    <t>txn_3TDQ6qKGBQb67WBY1N5BEo1U</t>
  </si>
  <si>
    <t>ch_3TDQ6qKGBQb67WBY1luoD3bC</t>
  </si>
  <si>
    <t>txn_3TDQCmKGBQb67WBY1wKsCVKX</t>
  </si>
  <si>
    <t>ch_3TDQCmKGBQb67WBY178osKip</t>
  </si>
  <si>
    <t>txn_3TDQYRKGBQb67WBY1uuP06Tc</t>
  </si>
  <si>
    <t>ch_3TDQYRKGBQb67WBY19mwUH9g</t>
  </si>
  <si>
    <t>txn_3TDQZcKGBQb67WBY1lI6yWdS</t>
  </si>
  <si>
    <t>ch_3TDQZcKGBQb67WBY1L2v3JLu</t>
  </si>
  <si>
    <t>txn_3TDQgdKGBQb67WBY1SsQyvIM</t>
  </si>
  <si>
    <t>ch_3TDQgdKGBQb67WBY19uxLpCb</t>
  </si>
  <si>
    <t>txn_3TDQh6KGBQb67WBY0IFSYXFQ</t>
  </si>
  <si>
    <t>ch_3TDQh6KGBQb67WBY01NvQHm5</t>
  </si>
  <si>
    <t>txn_3TDQoeKGBQb67WBY1vesDofj</t>
  </si>
  <si>
    <t>ch_3TDQoeKGBQb67WBY1v8A6K2D</t>
  </si>
  <si>
    <t>txn_3TDR2xKGBQb67WBY0arhjooG</t>
  </si>
  <si>
    <t>ch_3TDR2xKGBQb67WBY0itOLELZ</t>
  </si>
  <si>
    <t>txn_3TDR6SKGBQb67WBY0XMsEfEY</t>
  </si>
  <si>
    <t>ch_3TDR6SKGBQb67WBY0ENY3DK7</t>
  </si>
  <si>
    <t>txn_3TDR7NKGBQb67WBY1xsnlh7U</t>
  </si>
  <si>
    <t>ch_3TDR7NKGBQb67WBY1NDsalgB</t>
  </si>
  <si>
    <t>txn_3TDR7HKGBQb67WBY0e5mwK29</t>
  </si>
  <si>
    <t>ch_3TDR7HKGBQb67WBY08aepE5I</t>
  </si>
  <si>
    <t>txn_3TDREBKGBQb67WBY1qf2REq4</t>
  </si>
  <si>
    <t>ch_3TDREBKGBQb67WBY1qMfHprs</t>
  </si>
  <si>
    <t>txn_3TDRKJKGBQb67WBY01ThjPb1</t>
  </si>
  <si>
    <t>ch_3TDRKJKGBQb67WBY0CWGOZN5</t>
  </si>
  <si>
    <t>txn_3TDRO6KGBQb67WBY1KPu3RMl</t>
  </si>
  <si>
    <t>ch_3TDRO6KGBQb67WBY1OOFZKMS</t>
  </si>
  <si>
    <t>txn_3TDRW7KGBQb67WBY0p2DSfoU</t>
  </si>
  <si>
    <t>ch_3TDRW7KGBQb67WBY0lwJVWnT</t>
  </si>
  <si>
    <t>txn_3TDRaoKGBQb67WBY0pVFZtC2</t>
  </si>
  <si>
    <t>ch_3TDRaoKGBQb67WBY0tDrOUTd</t>
  </si>
  <si>
    <t>txn_3TDRgNKGBQb67WBY1UHAdFA0</t>
  </si>
  <si>
    <t>ch_3TDRgNKGBQb67WBY156RnyTd</t>
  </si>
  <si>
    <t>txn_3TDRo9KGBQb67WBY1NErizh2</t>
  </si>
  <si>
    <t>ch_3TDRo9KGBQb67WBY1yMLA6Jx</t>
  </si>
  <si>
    <t>txn_3TDRsFKGBQb67WBY08ySF3hx</t>
  </si>
  <si>
    <t>ch_3TDRsFKGBQb67WBY00dq2M9l</t>
  </si>
  <si>
    <t>txn_3TDS3AKGBQb67WBY148kULz4</t>
  </si>
  <si>
    <t>ch_3TDS3AKGBQb67WBY1U2jAJTx</t>
  </si>
  <si>
    <t>txn_3TDS98KGBQb67WBY053HIpQ7</t>
  </si>
  <si>
    <t>ch_3TDS98KGBQb67WBY0eJn9jId</t>
  </si>
  <si>
    <t>txn_3TDSEeKGBQb67WBY038TTWyc</t>
  </si>
  <si>
    <t>ch_3TDSEeKGBQb67WBY0fyKIXxS</t>
  </si>
  <si>
    <t>txn_3TDSGZKGBQb67WBY1e4D3h8v</t>
  </si>
  <si>
    <t>ch_3TDSGZKGBQb67WBY1LDTesia</t>
  </si>
  <si>
    <t>txn_3TDSMcKGBQb67WBY0mQz3COI</t>
  </si>
  <si>
    <t>ch_3TDSMcKGBQb67WBY05azekhH</t>
  </si>
  <si>
    <t>txn_3TDSR9KGBQb67WBY1B4V2po0</t>
  </si>
  <si>
    <t>ch_3TDSR9KGBQb67WBY1ZhgzzPZ</t>
  </si>
  <si>
    <t>txn_3TDSVOKGBQb67WBY0FLbn7HY</t>
  </si>
  <si>
    <t>ch_3TDSVOKGBQb67WBY0LziA5c1</t>
  </si>
  <si>
    <t>txn_3TDSZmKGBQb67WBY03ePDcYn</t>
  </si>
  <si>
    <t>ch_3TDSZmKGBQb67WBY0WfvtdTi</t>
  </si>
  <si>
    <t>txn_3TDSbIKGBQb67WBY0swoLqVm</t>
  </si>
  <si>
    <t>ch_3TDSbIKGBQb67WBY0vxdjD51</t>
  </si>
  <si>
    <t>txn_3TDSoUKGBQb67WBY1oQjo7sH</t>
  </si>
  <si>
    <t>ch_3TDSoUKGBQb67WBY1erruFGG</t>
  </si>
  <si>
    <t>txn_3TDSvlKGBQb67WBY0lOWAVPo</t>
  </si>
  <si>
    <t>ch_3TDSvlKGBQb67WBY0wXnv7vi</t>
  </si>
  <si>
    <t>txn_3TDTIHKGBQb67WBY0oIlYSxW</t>
  </si>
  <si>
    <t>ch_3TDTIHKGBQb67WBY0a1yT2zB</t>
  </si>
  <si>
    <t>txn_3TDU1aKGBQb67WBY087grXgJ</t>
  </si>
  <si>
    <t>ch_3TDU1aKGBQb67WBY0AytMxVB</t>
  </si>
  <si>
    <t>txn_3TDU8pKGBQb67WBY0elt34bq</t>
  </si>
  <si>
    <t>ch_3TDU8pKGBQb67WBY0scOOHEp</t>
  </si>
  <si>
    <t>txn_3TDUPHKGBQb67WBY1Wu6oNkt</t>
  </si>
  <si>
    <t>ch_3TDUPHKGBQb67WBY1uOTNRp8</t>
  </si>
  <si>
    <t>txn_3TDUSjKGBQb67WBY14jrckJP</t>
  </si>
  <si>
    <t>ch_3TDUSjKGBQb67WBY1SV2dYL1</t>
  </si>
  <si>
    <t>txn_3TDUXyKGBQb67WBY1b2cKkbJ</t>
  </si>
  <si>
    <t>ch_3TDUXyKGBQb67WBY1xNzjmFr</t>
  </si>
  <si>
    <t>txn_3TDUsZKGBQb67WBY0UyBvydb</t>
  </si>
  <si>
    <t>ch_3TDUsZKGBQb67WBY06KFx7Bo</t>
  </si>
  <si>
    <t>txn_3TDUyYKGBQb67WBY0kZ9HOBX</t>
  </si>
  <si>
    <t>ch_3TDUyYKGBQb67WBY0J8DDkMy</t>
  </si>
  <si>
    <t>txn_3TDW3dKGBQb67WBY03jKpcoD</t>
  </si>
  <si>
    <t>ch_3TDW3dKGBQb67WBY0KCGpz7i</t>
  </si>
  <si>
    <t>txn_3TDXh6KGBQb67WBY0nTKdcPd</t>
  </si>
  <si>
    <t>ch_3TDXh6KGBQb67WBY0ycOJi7Z</t>
  </si>
  <si>
    <t>txn_3TDXkNKGBQb67WBY0YSjfiH6</t>
  </si>
  <si>
    <t>ch_3TDXkNKGBQb67WBY0VZ1NUId</t>
  </si>
  <si>
    <t>txn_3TDYwdKGBQb67WBY0B35ZhkC</t>
  </si>
  <si>
    <t>ch_3TDYwdKGBQb67WBY0ASA0NvG</t>
  </si>
  <si>
    <t>txn_3TDZAPKGBQb67WBY1QmDDoQ6</t>
  </si>
  <si>
    <t>ch_3TDZAPKGBQb67WBY1Z04lTXT</t>
  </si>
  <si>
    <t>txn_3T9sVvKGBQb67WBY1ZmOW9aQ</t>
  </si>
  <si>
    <t>po_1TGq39KGBQb67WBYa9nODthE</t>
  </si>
  <si>
    <t>amounts</t>
  </si>
  <si>
    <t>fees</t>
  </si>
  <si>
    <t>CASH (registration)</t>
  </si>
  <si>
    <t>Reconciled</t>
  </si>
  <si>
    <t>in bank</t>
  </si>
  <si>
    <t>on hand</t>
  </si>
  <si>
    <t>seed</t>
  </si>
  <si>
    <t>TOTAL CONVENTION INCOME</t>
  </si>
  <si>
    <t>TOTAL CONVENTION EXPENSES</t>
  </si>
  <si>
    <t xml:space="preserve"> May 2026</t>
  </si>
  <si>
    <t>March - Stripe Fees</t>
  </si>
  <si>
    <t>App build for the convention</t>
  </si>
  <si>
    <t>Stripe Refunds</t>
  </si>
  <si>
    <t>AV Staging and audio (pinnacle)</t>
  </si>
  <si>
    <t>SENY Banquet Dinner 2026
16 Steak $1,296.00; 82 Chicken $6,642.00; 54 Salmon $4,374.00; 95 Short Rib $7,695.00
Subtotal Food $20,007.00
F&amp;B SVC CHARGE $4,801.68
Total without tax: $24,808.68</t>
  </si>
  <si>
    <t>Banquet Catering (F&amp;B)</t>
  </si>
  <si>
    <t>Room rental, etc.</t>
  </si>
  <si>
    <t>extra at the end</t>
  </si>
  <si>
    <t>Attendees</t>
  </si>
  <si>
    <t>Banquet Ticket cash (Shawn Jones)</t>
  </si>
  <si>
    <t>we made</t>
  </si>
  <si>
    <t>surplus in bank</t>
  </si>
  <si>
    <t>116 scholarships were given out. 129 were purchased, and 40 remained from last year. If I did my math right, there should be 53 leftover, so hopefully that accounts for some of the money we have. Maybe we can talk this weekend and finish this off so you don’t have to be tortured with it anymore.</t>
  </si>
  <si>
    <t>purchased</t>
  </si>
  <si>
    <t>seeking a scholarship</t>
  </si>
  <si>
    <t>declined</t>
  </si>
  <si>
    <t>given out</t>
  </si>
  <si>
    <t>leftover from last year</t>
  </si>
  <si>
    <t>available</t>
  </si>
  <si>
    <t>leftover</t>
  </si>
  <si>
    <t>subtotal</t>
  </si>
  <si>
    <t>ORIG CO NAME:DELUXE BUS SYS.        ORIG ID:1411877307 DESC DATE:251118 CO ENTRY DESCR:BUS PRODS SEC:CCD    TRACE#:042000016736846 EED:251119   IND ID:19100851                     IND NAME:UNKNOWN TRN: 3236736846TC</t>
  </si>
  <si>
    <t>REAL TIME PAYMENT CREDIT RECD FROM ABA/CONTR BNK-043000096  FROM: STRIPE REF: ST-C6KOEMXRWRLCURNBJ INFO: TEXT-RmtInf-S.E.N.Y. CONVENTION IID: 20251215043000096P1BAAAA00317103719 RECD: 07:44:08 TRN: 0051822349GC</t>
  </si>
  <si>
    <t>REAL TIME PAYMENT CREDIT RECD FROM ABA/CONTR BNK-043000096  FROM: STRIPE REF: ST-FUQLWTQSTP5ORZVJV INFO: TEXT-RmtInf-S.E.N.Y. CONVENTION IID: 20260423043000096P1BAAAA00377637056 RECD: 07:45:34 TRN: 0221482113GE</t>
  </si>
  <si>
    <t>Zelle payment to Kassandra Albarran JPM99cfe7zys</t>
  </si>
  <si>
    <t>REFUND_TRANSACTION</t>
  </si>
  <si>
    <t>Zelle payment to MARCOS CHIVALAN 29171861598</t>
  </si>
  <si>
    <t>Zelle payment to Justin (Registrar) JPM99chlullv</t>
  </si>
  <si>
    <t>Zelle payment to Shawn Kelly 29279579854</t>
  </si>
  <si>
    <t>Bank</t>
  </si>
  <si>
    <t>Subtotal</t>
  </si>
  <si>
    <t>+</t>
  </si>
  <si>
    <t>-</t>
  </si>
  <si>
    <t>Cash on Hand</t>
  </si>
  <si>
    <t>FINAL NET INCOME</t>
  </si>
  <si>
    <t>Surplus in Bank</t>
  </si>
  <si>
    <t xml:space="preserve">Seed Money </t>
  </si>
  <si>
    <t>diff btwn income &amp; bank bal</t>
  </si>
  <si>
    <t>We made $4,212.90 and the difference in the final bank balance is accounted for by 28 scholarships given on site during convention</t>
  </si>
  <si>
    <t>28 scholarships given on site</t>
  </si>
  <si>
    <t>Registration Income</t>
  </si>
  <si>
    <t>minus refunds</t>
  </si>
  <si>
    <t>Scholarships given out (ahead of time)</t>
  </si>
  <si>
    <t>Scholarships given out (on site)</t>
  </si>
  <si>
    <t>Banquet Income</t>
  </si>
  <si>
    <t>Banquet Tickets</t>
  </si>
  <si>
    <t>Purchased</t>
  </si>
  <si>
    <t>Left over from last year</t>
  </si>
  <si>
    <t>Available</t>
  </si>
  <si>
    <t>Gave out</t>
  </si>
  <si>
    <t>Left over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</si>
</sst>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mm/dd/yy;@"/>
    <numFmt numFmtId="166" formatCode="&quot;$&quot;#,##0.00"/>
  </numFmts>
  <fonts count="89">
    <font>
      <sz val="12"/>
      <color theme="1"/>
      <name val="Trebuchet MS"/>
      <family val="2"/>
      <scheme val="minor"/>
    </font>
    <font>
      <sz val="10"/>
      <color theme="1"/>
      <name val="Arial"/>
      <family val="2"/>
    </font>
    <font>
      <b/>
      <sz val="12"/>
      <color theme="1"/>
      <name val="Trebuchet MS"/>
      <family val="2"/>
      <scheme val="minor"/>
    </font>
    <font>
      <b/>
      <sz val="14"/>
      <color theme="1"/>
      <name val="Times New Roman"/>
      <family val="1"/>
    </font>
    <font>
      <b/>
      <sz val="16"/>
      <color theme="0"/>
      <name val="Times New Roman"/>
      <family val="1"/>
    </font>
    <font>
      <b/>
      <sz val="14"/>
      <color theme="0"/>
      <name val="Times New Roman"/>
      <family val="1"/>
    </font>
    <font>
      <sz val="10"/>
      <color rgb="FF000000"/>
      <name val="Tahoma"/>
      <family val="2"/>
    </font>
    <font>
      <b/>
      <sz val="10"/>
      <color rgb="FF000000"/>
      <name val="Tahoma"/>
      <family val="2"/>
    </font>
    <font>
      <b/>
      <sz val="12"/>
      <color theme="0"/>
      <name val="Times New Roman"/>
      <family val="1"/>
    </font>
    <font>
      <sz val="12"/>
      <color theme="1"/>
      <name val="Times New Roman"/>
      <family val="1"/>
    </font>
    <font>
      <b/>
      <sz val="12"/>
      <color theme="1"/>
      <name val="Times New Roman"/>
      <family val="1"/>
    </font>
    <font>
      <b/>
      <sz val="12"/>
      <color rgb="FF941100"/>
      <name val="Times New Roman"/>
      <family val="1"/>
    </font>
    <font>
      <b/>
      <i/>
      <sz val="12"/>
      <color rgb="FF941100"/>
      <name val="Times New Roman"/>
      <family val="1"/>
    </font>
    <font>
      <b/>
      <i/>
      <sz val="12"/>
      <color rgb="FFB5686C"/>
      <name val="Times New Roman"/>
      <family val="1"/>
    </font>
    <font>
      <sz val="12"/>
      <color theme="0"/>
      <name val="Times New Roman"/>
      <family val="1"/>
    </font>
    <font>
      <sz val="12"/>
      <color theme="1"/>
      <name val="Trebuchet MS"/>
      <family val="2"/>
      <scheme val="minor"/>
    </font>
    <font>
      <sz val="12"/>
      <color theme="0"/>
      <name val="Playlist-Script"/>
    </font>
    <font>
      <b/>
      <sz val="11"/>
      <color theme="0"/>
      <name val="Times New Roman"/>
      <family val="1"/>
    </font>
    <font>
      <sz val="11"/>
      <color theme="1"/>
      <name val="Times New Roman"/>
      <family val="1"/>
    </font>
    <font>
      <b/>
      <sz val="11"/>
      <color theme="1"/>
      <name val="Times New Roman"/>
      <family val="1"/>
    </font>
    <font>
      <b/>
      <u/>
      <sz val="11"/>
      <color theme="1"/>
      <name val="Times New Roman"/>
      <family val="1"/>
    </font>
    <font>
      <sz val="9"/>
      <color theme="1"/>
      <name val="Times New Roman"/>
      <family val="1"/>
    </font>
    <font>
      <b/>
      <sz val="12"/>
      <color theme="0"/>
      <name val="Noteworthy Light"/>
    </font>
    <font>
      <sz val="12"/>
      <color theme="1"/>
      <name val="Gungsuh"/>
      <family val="1"/>
      <charset val="129"/>
    </font>
    <font>
      <sz val="18"/>
      <color theme="0"/>
      <name val="Gungsuh"/>
      <family val="1"/>
      <charset val="129"/>
    </font>
    <font>
      <sz val="14"/>
      <color theme="0"/>
      <name val="Gungsuh"/>
      <family val="1"/>
      <charset val="129"/>
    </font>
    <font>
      <b/>
      <i/>
      <sz val="12"/>
      <color theme="1"/>
      <name val="Times New Roman"/>
      <family val="1"/>
    </font>
    <font>
      <i/>
      <sz val="12"/>
      <color rgb="FFFF0000"/>
      <name val="Times New Roman"/>
      <family val="1"/>
    </font>
    <font>
      <sz val="12"/>
      <color rgb="FF222222"/>
      <name val="Gungsuh"/>
      <family val="1"/>
      <charset val="129"/>
    </font>
    <font>
      <sz val="12"/>
      <color theme="0"/>
      <name val="Gungsuh"/>
      <family val="1"/>
      <charset val="129"/>
    </font>
    <font>
      <sz val="14"/>
      <color theme="1"/>
      <name val="Times New Roman"/>
      <family val="1"/>
    </font>
    <font>
      <sz val="14"/>
      <color theme="0"/>
      <name val="Times New Roman"/>
      <family val="1"/>
    </font>
    <font>
      <sz val="14"/>
      <name val="Times New Roman"/>
      <family val="1"/>
    </font>
    <font>
      <sz val="12"/>
      <name val="Noteworthy Light"/>
    </font>
    <font>
      <sz val="16"/>
      <color theme="0"/>
      <name val="Marker Felt Thin"/>
    </font>
    <font>
      <sz val="18"/>
      <color theme="0"/>
      <name val="Marker Felt Thin"/>
    </font>
    <font>
      <i/>
      <sz val="14"/>
      <color theme="0" tint="-0.249977111117893"/>
      <name val="Times New Roman"/>
      <family val="1"/>
    </font>
    <font>
      <sz val="16"/>
      <name val="Marker Felt Thin"/>
    </font>
    <font>
      <i/>
      <sz val="11"/>
      <color theme="1"/>
      <name val="Gungsuh"/>
      <family val="1"/>
      <charset val="129"/>
    </font>
    <font>
      <sz val="12"/>
      <color theme="1"/>
      <name val="Lato Light"/>
    </font>
    <font>
      <b/>
      <sz val="12"/>
      <color rgb="FFA1182D"/>
      <name val="Lato Light"/>
    </font>
    <font>
      <b/>
      <sz val="12"/>
      <color theme="0"/>
      <name val="Lato Light"/>
    </font>
    <font>
      <i/>
      <sz val="11"/>
      <color theme="1"/>
      <name val="Lato Light"/>
    </font>
    <font>
      <b/>
      <sz val="10.5"/>
      <color theme="1"/>
      <name val="Lato Regular"/>
    </font>
    <font>
      <sz val="10.5"/>
      <color theme="1"/>
      <name val="Lato Light"/>
    </font>
    <font>
      <i/>
      <sz val="9"/>
      <color theme="1"/>
      <name val="Lato Light"/>
    </font>
    <font>
      <i/>
      <sz val="9"/>
      <color rgb="FFA2192C"/>
      <name val="Lato Light"/>
    </font>
    <font>
      <b/>
      <i/>
      <sz val="9"/>
      <color rgb="FFA2192C"/>
      <name val="Lato Light"/>
    </font>
    <font>
      <b/>
      <i/>
      <sz val="9"/>
      <color theme="1"/>
      <name val="Lato Light"/>
    </font>
    <font>
      <b/>
      <i/>
      <sz val="12"/>
      <color theme="0"/>
      <name val="Times New Roman"/>
      <family val="1"/>
    </font>
    <font>
      <sz val="14"/>
      <color theme="9" tint="-0.249977111117893"/>
      <name val="Times New Roman"/>
      <family val="1"/>
    </font>
    <font>
      <b/>
      <sz val="14"/>
      <name val="Times New Roman"/>
      <family val="1"/>
    </font>
    <font>
      <sz val="14"/>
      <color rgb="FFFF2F92"/>
      <name val="Times New Roman"/>
      <family val="1"/>
    </font>
    <font>
      <b/>
      <sz val="14"/>
      <color rgb="FFFF2F92"/>
      <name val="Times New Roman"/>
      <family val="1"/>
    </font>
    <font>
      <b/>
      <sz val="14"/>
      <color theme="0"/>
      <name val="Lato Regular"/>
    </font>
    <font>
      <sz val="12"/>
      <color rgb="FFFF2F92"/>
      <name val="Times New Roman"/>
      <family val="1"/>
    </font>
    <font>
      <b/>
      <sz val="12"/>
      <color rgb="FFFFFFFF"/>
      <name val="Times New Roman"/>
      <family val="1"/>
    </font>
    <font>
      <u val="singleAccounting"/>
      <sz val="12"/>
      <color theme="1"/>
      <name val="Times New Roman"/>
      <family val="1"/>
    </font>
    <font>
      <b/>
      <sz val="12"/>
      <color rgb="FFDF1207"/>
      <name val="Times New Roman"/>
      <family val="1"/>
    </font>
    <font>
      <b/>
      <sz val="12"/>
      <color theme="1" tint="0.34998626667073579"/>
      <name val="Times New Roman"/>
      <family val="1"/>
    </font>
    <font>
      <sz val="12"/>
      <color theme="1" tint="0.34998626667073579"/>
      <name val="Times New Roman"/>
      <family val="1"/>
    </font>
    <font>
      <b/>
      <i/>
      <sz val="12"/>
      <color theme="1" tint="0.34998626667073579"/>
      <name val="Times New Roman"/>
      <family val="1"/>
    </font>
    <font>
      <sz val="8"/>
      <name val="Trebuchet MS"/>
      <family val="2"/>
      <scheme val="minor"/>
    </font>
    <font>
      <b/>
      <sz val="12"/>
      <color rgb="FF000000"/>
      <name val="Times New Roman"/>
      <family val="1"/>
    </font>
    <font>
      <sz val="12"/>
      <name val="Times New Roman"/>
      <family val="1"/>
    </font>
    <font>
      <b/>
      <sz val="12"/>
      <name val="Times New Roman"/>
      <family val="1"/>
    </font>
    <font>
      <b/>
      <i/>
      <sz val="12"/>
      <name val="Times New Roman"/>
      <family val="1"/>
    </font>
    <font>
      <b/>
      <sz val="12"/>
      <color rgb="FFA2192C"/>
      <name val="Times New Roman"/>
      <family val="1"/>
    </font>
    <font>
      <sz val="12"/>
      <color theme="1"/>
      <name val="Noteworthy Light"/>
    </font>
    <font>
      <sz val="12"/>
      <color theme="2" tint="-0.499984740745262"/>
      <name val="Times New Roman"/>
      <family val="1"/>
    </font>
    <font>
      <b/>
      <sz val="12"/>
      <color theme="2" tint="-0.499984740745262"/>
      <name val="Times New Roman"/>
      <family val="1"/>
    </font>
    <font>
      <i/>
      <sz val="12"/>
      <color theme="1" tint="0.499984740745262"/>
      <name val="Times New Roman"/>
      <family val="1"/>
    </font>
    <font>
      <i/>
      <sz val="12"/>
      <name val="Times New Roman"/>
      <family val="1"/>
    </font>
    <font>
      <b/>
      <sz val="12"/>
      <color rgb="FF596570"/>
      <name val="Times New Roman"/>
      <family val="1"/>
    </font>
    <font>
      <sz val="12"/>
      <color rgb="FF000000"/>
      <name val="Times New Roman"/>
      <family val="1"/>
    </font>
    <font>
      <i/>
      <sz val="12"/>
      <color rgb="FF808080"/>
      <name val="Times New Roman"/>
      <family val="1"/>
    </font>
    <font>
      <sz val="12"/>
      <color rgb="FF941100"/>
      <name val="Times New Roman"/>
      <family val="1"/>
    </font>
    <font>
      <sz val="12"/>
      <color rgb="FFF83E07"/>
      <name val="Noteworthy Light"/>
    </font>
    <font>
      <sz val="12"/>
      <color rgb="FFDF1207"/>
      <name val="Times New Roman"/>
      <family val="1"/>
    </font>
    <font>
      <sz val="12"/>
      <color rgb="FF222222"/>
      <name val="Arial"/>
      <family val="2"/>
    </font>
    <font>
      <sz val="14"/>
      <color theme="1"/>
      <name val="AbovetheBeyond-Script"/>
    </font>
    <font>
      <sz val="16"/>
      <color theme="1"/>
      <name val="AbovetheBeyond-Script"/>
    </font>
    <font>
      <i/>
      <sz val="12"/>
      <color theme="1"/>
      <name val="Lato Light"/>
    </font>
    <font>
      <sz val="18"/>
      <color theme="1"/>
      <name val="Lato Regular"/>
    </font>
    <font>
      <sz val="14"/>
      <color theme="1"/>
      <name val="Lato Regular"/>
    </font>
    <font>
      <sz val="12"/>
      <color theme="1"/>
      <name val="Lato Regular"/>
    </font>
    <font>
      <sz val="11"/>
      <color theme="1"/>
      <name val="Lato Regular"/>
    </font>
    <font>
      <sz val="9"/>
      <color theme="1"/>
      <name val="Lato Regular"/>
    </font>
    <font>
      <sz val="11.5"/>
      <color theme="1"/>
      <name val="Lato Light"/>
    </font>
  </fonts>
  <fills count="23">
    <fill>
      <patternFill patternType="none"/>
    </fill>
    <fill>
      <patternFill patternType="gray125"/>
    </fill>
    <fill>
      <patternFill patternType="solid">
        <fgColor rgb="FF9411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59657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2600"/>
        <bgColor indexed="64"/>
      </patternFill>
    </fill>
    <fill>
      <patternFill patternType="solid">
        <fgColor rgb="FFFFFF00"/>
        <bgColor indexed="64"/>
      </patternFill>
    </fill>
    <fill>
      <patternFill patternType="solid">
        <fgColor rgb="FF36485E"/>
        <bgColor indexed="64"/>
      </patternFill>
    </fill>
    <fill>
      <patternFill patternType="solid">
        <fgColor rgb="FFF52C59"/>
        <bgColor indexed="64"/>
      </patternFill>
    </fill>
    <fill>
      <patternFill patternType="solid">
        <fgColor theme="2"/>
        <bgColor indexed="64"/>
      </patternFill>
    </fill>
    <fill>
      <patternFill patternType="solid">
        <fgColor rgb="FFA2192C"/>
        <bgColor indexed="64"/>
      </patternFill>
    </fill>
    <fill>
      <patternFill patternType="solid">
        <fgColor rgb="FFFF2F92"/>
        <bgColor indexed="64"/>
      </patternFill>
    </fill>
    <fill>
      <patternFill patternType="solid">
        <fgColor rgb="FFEBEBEB"/>
        <bgColor indexed="64"/>
      </patternFill>
    </fill>
    <fill>
      <patternFill patternType="solid">
        <fgColor rgb="FFD6D6D6"/>
        <bgColor indexed="64"/>
      </patternFill>
    </fill>
    <fill>
      <patternFill patternType="solid">
        <fgColor rgb="FFFF2F92"/>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DF1207"/>
        <bgColor indexed="64"/>
      </patternFill>
    </fill>
    <fill>
      <patternFill patternType="solid">
        <fgColor theme="3"/>
        <bgColor indexed="64"/>
      </patternFill>
    </fill>
  </fills>
  <borders count="88">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medium">
        <color indexed="64"/>
      </bottom>
      <diagonal/>
    </border>
    <border>
      <left style="medium">
        <color theme="7" tint="-0.249977111117893"/>
      </left>
      <right style="thin">
        <color theme="7" tint="-0.249977111117893"/>
      </right>
      <top style="medium">
        <color theme="7" tint="-0.249977111117893"/>
      </top>
      <bottom style="medium">
        <color theme="7" tint="-0.249977111117893"/>
      </bottom>
      <diagonal/>
    </border>
    <border>
      <left style="thin">
        <color theme="7" tint="-0.249977111117893"/>
      </left>
      <right style="thin">
        <color theme="7" tint="-0.249977111117893"/>
      </right>
      <top style="medium">
        <color theme="7" tint="-0.249977111117893"/>
      </top>
      <bottom style="medium">
        <color theme="7" tint="-0.249977111117893"/>
      </bottom>
      <diagonal/>
    </border>
    <border>
      <left style="thin">
        <color theme="7" tint="-0.249977111117893"/>
      </left>
      <right style="medium">
        <color theme="7" tint="-0.249977111117893"/>
      </right>
      <top style="medium">
        <color theme="7" tint="-0.249977111117893"/>
      </top>
      <bottom style="medium">
        <color theme="7" tint="-0.249977111117893"/>
      </bottom>
      <diagonal/>
    </border>
    <border>
      <left/>
      <right/>
      <top/>
      <bottom style="thin">
        <color theme="7" tint="-0.249977111117893"/>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right/>
      <top style="thin">
        <color theme="1"/>
      </top>
      <bottom style="double">
        <color theme="1"/>
      </bottom>
      <diagonal/>
    </border>
    <border>
      <left style="thin">
        <color theme="7" tint="-0.249977111117893"/>
      </left>
      <right style="thin">
        <color theme="7" tint="-0.249977111117893"/>
      </right>
      <top style="medium">
        <color theme="7" tint="-0.249977111117893"/>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theme="0" tint="-0.14999847407452621"/>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thin">
        <color theme="1"/>
      </top>
      <bottom style="thin">
        <color theme="1"/>
      </bottom>
      <diagonal/>
    </border>
    <border>
      <left/>
      <right/>
      <top style="thin">
        <color rgb="FF000000"/>
      </top>
      <bottom style="thin">
        <color rgb="FF000000"/>
      </bottom>
      <diagonal/>
    </border>
    <border>
      <left style="thin">
        <color theme="1"/>
      </left>
      <right style="thin">
        <color theme="1"/>
      </right>
      <top/>
      <bottom style="thin">
        <color theme="1"/>
      </bottom>
      <diagonal/>
    </border>
    <border>
      <left/>
      <right/>
      <top style="thin">
        <color theme="1"/>
      </top>
      <bottom style="thin">
        <color auto="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style="thin">
        <color auto="1"/>
      </top>
      <bottom style="thin">
        <color auto="1"/>
      </bottom>
      <diagonal/>
    </border>
    <border>
      <left style="thin">
        <color theme="1"/>
      </left>
      <right style="thin">
        <color theme="1"/>
      </right>
      <top style="thin">
        <color theme="1"/>
      </top>
      <bottom style="thin">
        <color auto="1"/>
      </bottom>
      <diagonal/>
    </border>
    <border>
      <left style="thin">
        <color theme="1"/>
      </left>
      <right style="thin">
        <color theme="1"/>
      </right>
      <top/>
      <bottom style="thin">
        <color auto="1"/>
      </bottom>
      <diagonal/>
    </border>
    <border>
      <left style="thin">
        <color theme="1"/>
      </left>
      <right style="thin">
        <color theme="1"/>
      </right>
      <top style="thin">
        <color indexed="64"/>
      </top>
      <bottom style="thin">
        <color theme="1"/>
      </bottom>
      <diagonal/>
    </border>
    <border>
      <left style="thin">
        <color indexed="64"/>
      </left>
      <right style="thin">
        <color indexed="64"/>
      </right>
      <top style="thin">
        <color indexed="64"/>
      </top>
      <bottom style="thin">
        <color theme="1"/>
      </bottom>
      <diagonal/>
    </border>
    <border>
      <left/>
      <right style="thin">
        <color indexed="64"/>
      </right>
      <top style="thin">
        <color indexed="64"/>
      </top>
      <bottom style="thin">
        <color theme="1"/>
      </bottom>
      <diagonal/>
    </border>
  </borders>
  <cellStyleXfs count="7">
    <xf numFmtId="0" fontId="0" fillId="0" borderId="0"/>
    <xf numFmtId="44" fontId="1" fillId="0" borderId="0" applyFont="0" applyFill="0" applyBorder="0" applyAlignment="0" applyProtection="0"/>
    <xf numFmtId="0" fontId="2" fillId="0" borderId="1"/>
    <xf numFmtId="0" fontId="2" fillId="0" borderId="0"/>
    <xf numFmtId="0" fontId="2" fillId="0" borderId="2"/>
    <xf numFmtId="43" fontId="15" fillId="0" borderId="0" applyFont="0" applyFill="0" applyBorder="0" applyAlignment="0" applyProtection="0"/>
    <xf numFmtId="9" fontId="15" fillId="0" borderId="0" applyFont="0" applyFill="0" applyBorder="0" applyAlignment="0" applyProtection="0"/>
  </cellStyleXfs>
  <cellXfs count="651">
    <xf numFmtId="0" fontId="0" fillId="0" borderId="0" xfId="0"/>
    <xf numFmtId="44" fontId="3" fillId="0" borderId="3" xfId="1" applyFont="1" applyBorder="1" applyAlignment="1">
      <alignment horizontal="center" vertical="center" wrapText="1"/>
    </xf>
    <xf numFmtId="0" fontId="9" fillId="0" borderId="0" xfId="0" applyFont="1"/>
    <xf numFmtId="0" fontId="9" fillId="0" borderId="0" xfId="0" applyFont="1" applyAlignment="1">
      <alignment wrapText="1"/>
    </xf>
    <xf numFmtId="44" fontId="9" fillId="0" borderId="0" xfId="1" applyFont="1" applyAlignment="1">
      <alignment wrapText="1"/>
    </xf>
    <xf numFmtId="0" fontId="10" fillId="0" borderId="0" xfId="0" applyFont="1"/>
    <xf numFmtId="0" fontId="11" fillId="0" borderId="0" xfId="0" applyFont="1" applyAlignment="1">
      <alignment horizontal="left" wrapText="1"/>
    </xf>
    <xf numFmtId="44" fontId="10" fillId="0" borderId="0" xfId="1" applyFont="1" applyFill="1" applyAlignment="1">
      <alignment wrapText="1"/>
    </xf>
    <xf numFmtId="0" fontId="12" fillId="0" borderId="3" xfId="0" applyFont="1" applyBorder="1" applyAlignment="1">
      <alignment horizontal="left" wrapText="1"/>
    </xf>
    <xf numFmtId="44" fontId="9" fillId="0" borderId="3" xfId="1" applyFont="1" applyBorder="1" applyAlignment="1">
      <alignment wrapText="1"/>
    </xf>
    <xf numFmtId="0" fontId="9" fillId="0" borderId="0" xfId="0" applyFont="1" applyAlignment="1">
      <alignment horizontal="left" wrapText="1"/>
    </xf>
    <xf numFmtId="44" fontId="9" fillId="0" borderId="0" xfId="1" applyFont="1" applyFill="1" applyAlignment="1">
      <alignment wrapText="1"/>
    </xf>
    <xf numFmtId="44" fontId="9" fillId="0" borderId="0" xfId="1" applyFont="1" applyBorder="1" applyAlignment="1">
      <alignment wrapText="1"/>
    </xf>
    <xf numFmtId="0" fontId="13" fillId="0" borderId="0" xfId="0" applyFont="1" applyAlignment="1">
      <alignment horizontal="right" wrapText="1"/>
    </xf>
    <xf numFmtId="0" fontId="12" fillId="0" borderId="6" xfId="0" applyFont="1" applyBorder="1" applyAlignment="1">
      <alignment horizontal="left" wrapText="1"/>
    </xf>
    <xf numFmtId="44" fontId="9" fillId="0" borderId="6" xfId="1" applyFont="1" applyBorder="1" applyAlignment="1">
      <alignment wrapText="1"/>
    </xf>
    <xf numFmtId="0" fontId="10" fillId="0" borderId="0" xfId="0" applyFont="1" applyAlignment="1">
      <alignment horizontal="left" wrapText="1"/>
    </xf>
    <xf numFmtId="44" fontId="14" fillId="2" borderId="0" xfId="1" applyFont="1" applyFill="1" applyAlignment="1">
      <alignment wrapText="1"/>
    </xf>
    <xf numFmtId="0" fontId="11" fillId="0" borderId="0" xfId="0" applyFont="1" applyAlignment="1">
      <alignment wrapText="1"/>
    </xf>
    <xf numFmtId="44" fontId="10" fillId="0" borderId="0" xfId="1" applyFont="1" applyFill="1" applyAlignment="1">
      <alignment horizontal="center" wrapText="1"/>
    </xf>
    <xf numFmtId="44" fontId="10" fillId="0" borderId="3" xfId="1" applyFont="1" applyBorder="1" applyAlignment="1">
      <alignment wrapText="1"/>
    </xf>
    <xf numFmtId="44" fontId="9" fillId="0" borderId="0" xfId="1" applyFont="1" applyFill="1" applyAlignment="1">
      <alignment horizontal="center" wrapText="1"/>
    </xf>
    <xf numFmtId="44" fontId="10" fillId="0" borderId="0" xfId="1" applyFont="1" applyBorder="1" applyAlignment="1">
      <alignment wrapText="1"/>
    </xf>
    <xf numFmtId="44" fontId="10" fillId="0" borderId="6" xfId="1" applyFont="1" applyBorder="1" applyAlignment="1">
      <alignment wrapText="1"/>
    </xf>
    <xf numFmtId="0" fontId="16" fillId="2" borderId="0" xfId="0" applyFont="1" applyFill="1" applyAlignment="1">
      <alignment vertical="center" wrapText="1"/>
    </xf>
    <xf numFmtId="0" fontId="8" fillId="2" borderId="6" xfId="0" applyFont="1" applyFill="1" applyBorder="1" applyAlignment="1">
      <alignment horizontal="left" wrapText="1"/>
    </xf>
    <xf numFmtId="44" fontId="8" fillId="2" borderId="6" xfId="1" applyFont="1" applyFill="1" applyBorder="1" applyAlignment="1">
      <alignment wrapText="1"/>
    </xf>
    <xf numFmtId="0" fontId="8" fillId="2" borderId="0" xfId="0" applyFont="1" applyFill="1" applyAlignment="1">
      <alignment horizontal="left" wrapText="1"/>
    </xf>
    <xf numFmtId="0" fontId="3" fillId="0" borderId="3" xfId="2" applyFont="1" applyBorder="1" applyAlignment="1">
      <alignment horizontal="left" wrapText="1"/>
    </xf>
    <xf numFmtId="0" fontId="18" fillId="0" borderId="0" xfId="0" applyFont="1"/>
    <xf numFmtId="0" fontId="18" fillId="0" borderId="11" xfId="0" applyFont="1" applyBorder="1"/>
    <xf numFmtId="0" fontId="19" fillId="0" borderId="11" xfId="0" applyFont="1" applyBorder="1"/>
    <xf numFmtId="1" fontId="18" fillId="0" borderId="11" xfId="5" applyNumberFormat="1" applyFont="1" applyBorder="1" applyAlignment="1">
      <alignment horizontal="right"/>
    </xf>
    <xf numFmtId="1" fontId="18" fillId="0" borderId="0" xfId="0" applyNumberFormat="1" applyFont="1" applyAlignment="1">
      <alignment horizontal="right"/>
    </xf>
    <xf numFmtId="1" fontId="18" fillId="0" borderId="11" xfId="0" applyNumberFormat="1" applyFont="1" applyBorder="1" applyAlignment="1">
      <alignment horizontal="right"/>
    </xf>
    <xf numFmtId="44" fontId="19" fillId="0" borderId="11" xfId="1" applyFont="1" applyBorder="1" applyAlignment="1">
      <alignment horizontal="right"/>
    </xf>
    <xf numFmtId="164" fontId="18" fillId="0" borderId="11" xfId="5" applyNumberFormat="1" applyFont="1" applyBorder="1" applyAlignment="1">
      <alignment horizontal="right"/>
    </xf>
    <xf numFmtId="44" fontId="9" fillId="0" borderId="0" xfId="0" applyNumberFormat="1" applyFont="1"/>
    <xf numFmtId="44" fontId="18" fillId="5" borderId="11" xfId="0" applyNumberFormat="1" applyFont="1" applyFill="1" applyBorder="1"/>
    <xf numFmtId="9" fontId="9" fillId="0" borderId="0" xfId="6" applyFont="1" applyAlignment="1">
      <alignment wrapText="1"/>
    </xf>
    <xf numFmtId="1" fontId="18" fillId="0" borderId="0" xfId="0" applyNumberFormat="1" applyFont="1" applyAlignment="1">
      <alignment horizontal="left"/>
    </xf>
    <xf numFmtId="1" fontId="20" fillId="0" borderId="0" xfId="0" applyNumberFormat="1" applyFont="1" applyAlignment="1">
      <alignment horizontal="left" vertical="center"/>
    </xf>
    <xf numFmtId="0" fontId="18" fillId="0" borderId="0" xfId="0" applyFont="1" applyAlignment="1">
      <alignment horizontal="left" vertical="center"/>
    </xf>
    <xf numFmtId="1" fontId="18" fillId="0" borderId="0" xfId="0" applyNumberFormat="1" applyFont="1" applyAlignment="1">
      <alignment horizontal="left" vertical="center"/>
    </xf>
    <xf numFmtId="0" fontId="10" fillId="0" borderId="0" xfId="0" applyFont="1" applyAlignment="1">
      <alignment horizontal="left" vertical="center"/>
    </xf>
    <xf numFmtId="0" fontId="19" fillId="0" borderId="0" xfId="0" applyFont="1" applyAlignment="1">
      <alignment horizontal="left" vertical="center"/>
    </xf>
    <xf numFmtId="0" fontId="9" fillId="0" borderId="0" xfId="0" quotePrefix="1" applyFont="1"/>
    <xf numFmtId="0" fontId="23" fillId="0" borderId="0" xfId="0" applyFont="1"/>
    <xf numFmtId="44" fontId="23" fillId="0" borderId="0" xfId="1" applyFont="1"/>
    <xf numFmtId="0" fontId="25" fillId="0" borderId="0" xfId="0" applyFont="1" applyAlignment="1">
      <alignment horizontal="left" vertical="center"/>
    </xf>
    <xf numFmtId="44" fontId="23" fillId="0" borderId="0" xfId="1" applyFont="1" applyFill="1"/>
    <xf numFmtId="0" fontId="23" fillId="0" borderId="0" xfId="0" applyFont="1" applyAlignment="1">
      <alignment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44" fontId="23" fillId="0" borderId="37" xfId="1" applyFont="1" applyBorder="1" applyAlignment="1">
      <alignment horizontal="center" vertical="center" wrapText="1"/>
    </xf>
    <xf numFmtId="14" fontId="23" fillId="0" borderId="0" xfId="0" applyNumberFormat="1" applyFont="1"/>
    <xf numFmtId="0" fontId="23" fillId="0" borderId="38" xfId="0" applyFont="1" applyBorder="1" applyAlignment="1">
      <alignment horizontal="center" vertical="center" wrapText="1"/>
    </xf>
    <xf numFmtId="0" fontId="23" fillId="0" borderId="39" xfId="0" applyFont="1" applyBorder="1"/>
    <xf numFmtId="44" fontId="23" fillId="0" borderId="39" xfId="1" applyFont="1" applyBorder="1"/>
    <xf numFmtId="0" fontId="27" fillId="0" borderId="0" xfId="0" applyFont="1"/>
    <xf numFmtId="165" fontId="27" fillId="0" borderId="0" xfId="0" applyNumberFormat="1" applyFont="1"/>
    <xf numFmtId="44" fontId="27" fillId="0" borderId="0" xfId="1" applyFont="1"/>
    <xf numFmtId="6" fontId="22" fillId="12" borderId="11" xfId="0" applyNumberFormat="1" applyFont="1" applyFill="1" applyBorder="1" applyAlignment="1">
      <alignment horizontal="center"/>
    </xf>
    <xf numFmtId="44" fontId="9" fillId="0" borderId="0" xfId="1" applyFont="1"/>
    <xf numFmtId="0" fontId="30" fillId="0" borderId="41" xfId="0" applyFont="1" applyBorder="1"/>
    <xf numFmtId="0" fontId="30" fillId="0" borderId="42" xfId="0" applyFont="1" applyBorder="1"/>
    <xf numFmtId="44" fontId="30" fillId="0" borderId="43" xfId="1" applyFont="1" applyBorder="1"/>
    <xf numFmtId="0" fontId="30" fillId="0" borderId="44" xfId="0" applyFont="1" applyBorder="1"/>
    <xf numFmtId="0" fontId="30" fillId="0" borderId="40" xfId="0" applyFont="1" applyBorder="1"/>
    <xf numFmtId="44" fontId="30" fillId="0" borderId="45" xfId="1" applyFont="1" applyBorder="1"/>
    <xf numFmtId="0" fontId="30" fillId="4" borderId="61" xfId="0" applyFont="1" applyFill="1" applyBorder="1"/>
    <xf numFmtId="0" fontId="30" fillId="4" borderId="62" xfId="0" applyFont="1" applyFill="1" applyBorder="1"/>
    <xf numFmtId="44" fontId="30" fillId="0" borderId="63" xfId="0" applyNumberFormat="1" applyFont="1" applyBorder="1"/>
    <xf numFmtId="0" fontId="30" fillId="8" borderId="44" xfId="0" applyFont="1" applyFill="1" applyBorder="1"/>
    <xf numFmtId="0" fontId="30" fillId="8" borderId="40" xfId="0" applyFont="1" applyFill="1" applyBorder="1"/>
    <xf numFmtId="44" fontId="30" fillId="8" borderId="45" xfId="1" applyFont="1" applyFill="1" applyBorder="1"/>
    <xf numFmtId="0" fontId="30" fillId="8" borderId="46" xfId="0" applyFont="1" applyFill="1" applyBorder="1"/>
    <xf numFmtId="0" fontId="30" fillId="8" borderId="47" xfId="0" applyFont="1" applyFill="1" applyBorder="1"/>
    <xf numFmtId="44" fontId="30" fillId="8" borderId="48" xfId="1" applyFont="1" applyFill="1" applyBorder="1"/>
    <xf numFmtId="0" fontId="30" fillId="0" borderId="0" xfId="0" applyFont="1"/>
    <xf numFmtId="0" fontId="30" fillId="0" borderId="0" xfId="0" applyFont="1" applyAlignment="1">
      <alignment horizontal="center"/>
    </xf>
    <xf numFmtId="44" fontId="30" fillId="0" borderId="0" xfId="1" applyFont="1" applyBorder="1"/>
    <xf numFmtId="0" fontId="31" fillId="0" borderId="0" xfId="0" applyFont="1"/>
    <xf numFmtId="44" fontId="30" fillId="0" borderId="0" xfId="1" applyFont="1"/>
    <xf numFmtId="0" fontId="30" fillId="0" borderId="64" xfId="0" applyFont="1" applyBorder="1"/>
    <xf numFmtId="44" fontId="30" fillId="0" borderId="64" xfId="1" applyFont="1" applyBorder="1"/>
    <xf numFmtId="0" fontId="32" fillId="0" borderId="0" xfId="0" applyFont="1"/>
    <xf numFmtId="0" fontId="32" fillId="0" borderId="52" xfId="0" applyFont="1" applyBorder="1"/>
    <xf numFmtId="0" fontId="32" fillId="0" borderId="0" xfId="0" applyFont="1" applyAlignment="1">
      <alignment horizontal="center"/>
    </xf>
    <xf numFmtId="44" fontId="32" fillId="0" borderId="0" xfId="1" applyFont="1" applyFill="1"/>
    <xf numFmtId="0" fontId="32" fillId="0" borderId="1" xfId="0" applyFont="1" applyBorder="1" applyAlignment="1">
      <alignment horizontal="center"/>
    </xf>
    <xf numFmtId="44" fontId="32" fillId="0" borderId="1" xfId="1" applyFont="1" applyFill="1" applyBorder="1"/>
    <xf numFmtId="0" fontId="31" fillId="0" borderId="0" xfId="0" applyFont="1" applyAlignment="1">
      <alignment vertical="center"/>
    </xf>
    <xf numFmtId="0" fontId="31" fillId="0" borderId="0" xfId="0" applyFont="1" applyAlignment="1">
      <alignment horizontal="center" vertical="center"/>
    </xf>
    <xf numFmtId="0" fontId="30" fillId="0" borderId="64" xfId="0" applyFont="1" applyBorder="1" applyAlignment="1">
      <alignment horizontal="center"/>
    </xf>
    <xf numFmtId="44" fontId="32" fillId="0" borderId="0" xfId="1" applyFont="1" applyAlignment="1">
      <alignment horizontal="center"/>
    </xf>
    <xf numFmtId="44" fontId="32" fillId="0" borderId="52" xfId="1" applyFont="1" applyBorder="1" applyAlignment="1">
      <alignment horizontal="center"/>
    </xf>
    <xf numFmtId="44" fontId="30" fillId="0" borderId="0" xfId="1" applyFont="1" applyAlignment="1">
      <alignment horizontal="center"/>
    </xf>
    <xf numFmtId="0" fontId="32" fillId="0" borderId="52" xfId="0" applyFont="1" applyBorder="1" applyAlignment="1">
      <alignment horizontal="center"/>
    </xf>
    <xf numFmtId="0" fontId="30" fillId="0" borderId="0" xfId="0" applyFont="1" applyAlignment="1">
      <alignment horizontal="left"/>
    </xf>
    <xf numFmtId="44" fontId="30" fillId="0" borderId="0" xfId="0" applyNumberFormat="1" applyFont="1"/>
    <xf numFmtId="0" fontId="30" fillId="0" borderId="1" xfId="0" applyFont="1" applyBorder="1" applyAlignment="1">
      <alignment horizontal="center"/>
    </xf>
    <xf numFmtId="0" fontId="30" fillId="0" borderId="1" xfId="0" applyFont="1" applyBorder="1"/>
    <xf numFmtId="44" fontId="30" fillId="0" borderId="1" xfId="1" applyFont="1" applyBorder="1" applyAlignment="1">
      <alignment horizontal="center"/>
    </xf>
    <xf numFmtId="0" fontId="30" fillId="0" borderId="6" xfId="0" applyFont="1" applyBorder="1" applyAlignment="1">
      <alignment horizontal="center"/>
    </xf>
    <xf numFmtId="0" fontId="30" fillId="0" borderId="6" xfId="0" applyFont="1" applyBorder="1"/>
    <xf numFmtId="44" fontId="31" fillId="0" borderId="0" xfId="1" applyFont="1" applyAlignment="1">
      <alignment horizontal="center" vertical="center"/>
    </xf>
    <xf numFmtId="44" fontId="30" fillId="0" borderId="64" xfId="1" applyFont="1" applyBorder="1" applyAlignment="1">
      <alignment horizontal="center"/>
    </xf>
    <xf numFmtId="44" fontId="30" fillId="0" borderId="6" xfId="1" applyFont="1" applyBorder="1" applyAlignment="1">
      <alignment horizontal="center"/>
    </xf>
    <xf numFmtId="0" fontId="33" fillId="0" borderId="0" xfId="0" applyFont="1"/>
    <xf numFmtId="6" fontId="33" fillId="0" borderId="11" xfId="0" applyNumberFormat="1" applyFont="1" applyBorder="1"/>
    <xf numFmtId="6" fontId="33" fillId="13" borderId="11" xfId="0" applyNumberFormat="1" applyFont="1" applyFill="1" applyBorder="1"/>
    <xf numFmtId="44" fontId="30" fillId="13" borderId="1" xfId="1" applyFont="1" applyFill="1" applyBorder="1" applyAlignment="1">
      <alignment horizontal="center"/>
    </xf>
    <xf numFmtId="1" fontId="30" fillId="0" borderId="0" xfId="0" applyNumberFormat="1" applyFont="1"/>
    <xf numFmtId="44" fontId="33" fillId="0" borderId="0" xfId="0" applyNumberFormat="1" applyFont="1"/>
    <xf numFmtId="0" fontId="23" fillId="7" borderId="11" xfId="0" applyFont="1" applyFill="1" applyBorder="1"/>
    <xf numFmtId="0" fontId="29" fillId="7" borderId="11" xfId="0" applyFont="1" applyFill="1" applyBorder="1" applyAlignment="1">
      <alignment horizontal="center" vertical="center"/>
    </xf>
    <xf numFmtId="38" fontId="30" fillId="0" borderId="0" xfId="1" applyNumberFormat="1" applyFont="1" applyAlignment="1">
      <alignment horizontal="center"/>
    </xf>
    <xf numFmtId="44" fontId="30" fillId="5" borderId="9" xfId="1" applyFont="1" applyFill="1" applyBorder="1" applyAlignment="1"/>
    <xf numFmtId="0" fontId="32" fillId="0" borderId="2" xfId="0" applyFont="1" applyBorder="1" applyAlignment="1">
      <alignment horizontal="center"/>
    </xf>
    <xf numFmtId="44" fontId="32" fillId="0" borderId="2" xfId="1" applyFont="1" applyFill="1" applyBorder="1"/>
    <xf numFmtId="0" fontId="32" fillId="0" borderId="6" xfId="0" applyFont="1" applyBorder="1" applyAlignment="1">
      <alignment horizontal="center"/>
    </xf>
    <xf numFmtId="44" fontId="32" fillId="0" borderId="6" xfId="0" applyNumberFormat="1" applyFont="1" applyBorder="1"/>
    <xf numFmtId="44" fontId="32" fillId="0" borderId="0" xfId="0" applyNumberFormat="1" applyFont="1"/>
    <xf numFmtId="0" fontId="36" fillId="0" borderId="0" xfId="0" applyFont="1"/>
    <xf numFmtId="0" fontId="36" fillId="0" borderId="1" xfId="0" applyFont="1" applyBorder="1"/>
    <xf numFmtId="0" fontId="28" fillId="0" borderId="0" xfId="0" applyFont="1"/>
    <xf numFmtId="1" fontId="33" fillId="0" borderId="0" xfId="0" applyNumberFormat="1" applyFont="1"/>
    <xf numFmtId="0" fontId="29" fillId="12" borderId="65" xfId="0" applyFont="1" applyFill="1" applyBorder="1" applyAlignment="1">
      <alignment horizontal="center" vertical="center" wrapText="1"/>
    </xf>
    <xf numFmtId="0" fontId="38" fillId="0" borderId="11" xfId="0" applyFont="1" applyBorder="1" applyAlignment="1">
      <alignment horizontal="center" vertical="center"/>
    </xf>
    <xf numFmtId="0" fontId="30" fillId="0" borderId="0" xfId="0" applyFont="1" applyAlignment="1">
      <alignment horizontal="right"/>
    </xf>
    <xf numFmtId="0" fontId="39" fillId="0" borderId="0" xfId="0" applyFont="1"/>
    <xf numFmtId="0" fontId="39" fillId="0" borderId="0" xfId="0" applyFont="1" applyAlignment="1">
      <alignment horizontal="center"/>
    </xf>
    <xf numFmtId="0" fontId="40" fillId="0" borderId="0" xfId="0" applyFont="1" applyAlignment="1">
      <alignment horizontal="left"/>
    </xf>
    <xf numFmtId="0" fontId="39" fillId="0" borderId="0" xfId="0" applyFont="1" applyAlignment="1">
      <alignment horizontal="left"/>
    </xf>
    <xf numFmtId="0" fontId="39" fillId="0" borderId="0" xfId="0" applyFont="1" applyAlignment="1">
      <alignment horizontal="left" vertical="center"/>
    </xf>
    <xf numFmtId="0" fontId="41" fillId="0" borderId="0" xfId="0" applyFont="1" applyAlignment="1">
      <alignment vertical="center"/>
    </xf>
    <xf numFmtId="0" fontId="39" fillId="0" borderId="0" xfId="0" applyFont="1" applyAlignment="1">
      <alignment wrapText="1"/>
    </xf>
    <xf numFmtId="9" fontId="39" fillId="0" borderId="0" xfId="6" applyFont="1"/>
    <xf numFmtId="8" fontId="39" fillId="0" borderId="0" xfId="0" applyNumberFormat="1" applyFont="1"/>
    <xf numFmtId="0" fontId="42" fillId="0" borderId="0" xfId="0" applyFont="1"/>
    <xf numFmtId="0" fontId="42" fillId="0" borderId="0" xfId="0" applyFont="1" applyAlignment="1">
      <alignment wrapText="1"/>
    </xf>
    <xf numFmtId="0" fontId="43" fillId="0" borderId="11" xfId="0" applyFont="1" applyBorder="1" applyAlignment="1">
      <alignment horizontal="center" vertical="center" wrapText="1"/>
    </xf>
    <xf numFmtId="9" fontId="43" fillId="0" borderId="11" xfId="0" applyNumberFormat="1" applyFont="1" applyBorder="1" applyAlignment="1">
      <alignment horizontal="center" vertical="center" wrapText="1"/>
    </xf>
    <xf numFmtId="0" fontId="44" fillId="0" borderId="11" xfId="0" applyFont="1" applyBorder="1" applyAlignment="1">
      <alignment horizontal="center" vertical="center"/>
    </xf>
    <xf numFmtId="1" fontId="44" fillId="0" borderId="11" xfId="0" applyNumberFormat="1" applyFont="1" applyBorder="1" applyAlignment="1">
      <alignment horizontal="center" vertical="center"/>
    </xf>
    <xf numFmtId="44" fontId="44" fillId="0" borderId="11" xfId="1" applyFont="1" applyBorder="1" applyAlignment="1">
      <alignment horizontal="center" vertical="center"/>
    </xf>
    <xf numFmtId="0" fontId="45" fillId="0" borderId="0" xfId="0" applyFont="1"/>
    <xf numFmtId="0" fontId="48" fillId="0" borderId="0" xfId="0" applyFont="1"/>
    <xf numFmtId="0" fontId="5" fillId="6" borderId="12" xfId="0" applyFont="1" applyFill="1" applyBorder="1" applyAlignment="1">
      <alignment horizontal="center" vertical="center" wrapText="1"/>
    </xf>
    <xf numFmtId="165" fontId="5" fillId="6" borderId="12" xfId="0" applyNumberFormat="1" applyFont="1" applyFill="1" applyBorder="1" applyAlignment="1">
      <alignment horizontal="center" vertical="center" wrapText="1"/>
    </xf>
    <xf numFmtId="44" fontId="5" fillId="6" borderId="12" xfId="1" applyFont="1" applyFill="1" applyBorder="1" applyAlignment="1">
      <alignment horizontal="center" vertical="center" wrapText="1"/>
    </xf>
    <xf numFmtId="44" fontId="5" fillId="6" borderId="12" xfId="1" applyFont="1" applyFill="1" applyBorder="1" applyAlignment="1">
      <alignment horizontal="left" vertical="center" wrapText="1"/>
    </xf>
    <xf numFmtId="44" fontId="5" fillId="6" borderId="21" xfId="1" applyFont="1" applyFill="1" applyBorder="1" applyAlignment="1">
      <alignment horizontal="center" vertical="center" wrapText="1"/>
    </xf>
    <xf numFmtId="44" fontId="3" fillId="0" borderId="0" xfId="1" applyFont="1" applyFill="1" applyBorder="1" applyAlignment="1">
      <alignment horizontal="center" vertical="center" wrapText="1"/>
    </xf>
    <xf numFmtId="0" fontId="3" fillId="0" borderId="0" xfId="0" applyFont="1" applyAlignment="1">
      <alignment horizontal="center" vertical="center" wrapText="1"/>
    </xf>
    <xf numFmtId="165" fontId="30" fillId="0" borderId="0" xfId="0" applyNumberFormat="1" applyFont="1"/>
    <xf numFmtId="0" fontId="30" fillId="0" borderId="0" xfId="0" applyFont="1" applyAlignment="1">
      <alignment horizontal="center" vertical="center"/>
    </xf>
    <xf numFmtId="44" fontId="31" fillId="9" borderId="0" xfId="1" applyFont="1" applyFill="1"/>
    <xf numFmtId="165" fontId="30" fillId="0" borderId="1" xfId="0" applyNumberFormat="1" applyFont="1" applyBorder="1"/>
    <xf numFmtId="44" fontId="30" fillId="0" borderId="1" xfId="1" applyFont="1" applyBorder="1"/>
    <xf numFmtId="44" fontId="30" fillId="0" borderId="1" xfId="0" applyNumberFormat="1" applyFont="1" applyBorder="1"/>
    <xf numFmtId="165" fontId="30" fillId="0" borderId="6" xfId="0" applyNumberFormat="1" applyFont="1" applyBorder="1"/>
    <xf numFmtId="44" fontId="30" fillId="0" borderId="6" xfId="1" applyFont="1" applyBorder="1"/>
    <xf numFmtId="0" fontId="5" fillId="6" borderId="0" xfId="0" applyFont="1" applyFill="1" applyAlignment="1">
      <alignment horizontal="center" vertical="center"/>
    </xf>
    <xf numFmtId="44" fontId="30" fillId="0" borderId="6" xfId="0" applyNumberFormat="1" applyFont="1" applyBorder="1"/>
    <xf numFmtId="44" fontId="31" fillId="9" borderId="0" xfId="0" applyNumberFormat="1" applyFont="1" applyFill="1"/>
    <xf numFmtId="44" fontId="31" fillId="9" borderId="1" xfId="0" applyNumberFormat="1" applyFont="1" applyFill="1" applyBorder="1"/>
    <xf numFmtId="0" fontId="30" fillId="0" borderId="1" xfId="0" applyFont="1" applyBorder="1" applyAlignment="1">
      <alignment horizontal="center" vertical="center"/>
    </xf>
    <xf numFmtId="0" fontId="5" fillId="6" borderId="6" xfId="0" applyFont="1" applyFill="1" applyBorder="1" applyAlignment="1">
      <alignment horizontal="center" vertical="center"/>
    </xf>
    <xf numFmtId="0" fontId="50" fillId="0" borderId="0" xfId="0" applyFont="1" applyAlignment="1">
      <alignment horizontal="left" vertical="center"/>
    </xf>
    <xf numFmtId="44" fontId="30" fillId="0" borderId="6" xfId="1" applyFont="1" applyFill="1" applyBorder="1"/>
    <xf numFmtId="0" fontId="5" fillId="0" borderId="0" xfId="0" applyFont="1" applyAlignment="1">
      <alignment horizontal="center" vertical="center"/>
    </xf>
    <xf numFmtId="165" fontId="3" fillId="0" borderId="6" xfId="0" applyNumberFormat="1" applyFont="1" applyBorder="1"/>
    <xf numFmtId="44" fontId="3" fillId="0" borderId="6" xfId="1" applyFont="1" applyBorder="1"/>
    <xf numFmtId="44" fontId="3" fillId="10" borderId="6" xfId="1" applyFont="1" applyFill="1" applyBorder="1"/>
    <xf numFmtId="0" fontId="3" fillId="0" borderId="6" xfId="0" applyFont="1" applyBorder="1"/>
    <xf numFmtId="44" fontId="51" fillId="10" borderId="0" xfId="0" applyNumberFormat="1" applyFont="1" applyFill="1"/>
    <xf numFmtId="44" fontId="30" fillId="0" borderId="0" xfId="1" applyFont="1" applyAlignment="1">
      <alignment horizontal="right" vertical="center"/>
    </xf>
    <xf numFmtId="44" fontId="3" fillId="0" borderId="0" xfId="0" applyNumberFormat="1" applyFont="1"/>
    <xf numFmtId="165" fontId="5" fillId="15" borderId="0" xfId="0" applyNumberFormat="1" applyFont="1" applyFill="1"/>
    <xf numFmtId="44" fontId="5" fillId="15" borderId="0" xfId="1" applyFont="1" applyFill="1" applyBorder="1" applyAlignment="1">
      <alignment horizontal="center" vertical="center"/>
    </xf>
    <xf numFmtId="44" fontId="5" fillId="15" borderId="0" xfId="1" applyFont="1" applyFill="1" applyBorder="1"/>
    <xf numFmtId="0" fontId="5" fillId="15" borderId="0" xfId="0" applyFont="1" applyFill="1"/>
    <xf numFmtId="0" fontId="5" fillId="15" borderId="0" xfId="0" applyFont="1" applyFill="1" applyAlignment="1">
      <alignment horizontal="center" vertical="center"/>
    </xf>
    <xf numFmtId="0" fontId="53" fillId="0" borderId="0" xfId="0" applyFont="1"/>
    <xf numFmtId="44" fontId="5" fillId="15" borderId="0" xfId="0" applyNumberFormat="1" applyFont="1" applyFill="1"/>
    <xf numFmtId="0" fontId="31" fillId="14" borderId="20" xfId="0" applyFont="1" applyFill="1" applyBorder="1" applyAlignment="1">
      <alignment horizontal="center"/>
    </xf>
    <xf numFmtId="44" fontId="31" fillId="14" borderId="20" xfId="1" applyFont="1" applyFill="1" applyBorder="1" applyAlignment="1">
      <alignment horizontal="center"/>
    </xf>
    <xf numFmtId="0" fontId="8" fillId="15" borderId="0" xfId="0" applyFont="1" applyFill="1" applyAlignment="1">
      <alignment horizontal="center" vertical="center"/>
    </xf>
    <xf numFmtId="44" fontId="8" fillId="15" borderId="0" xfId="1" applyFont="1" applyFill="1" applyAlignment="1">
      <alignment horizontal="center" vertical="center" wrapText="1"/>
    </xf>
    <xf numFmtId="44" fontId="8" fillId="15" borderId="0" xfId="1" applyFont="1" applyFill="1" applyAlignment="1">
      <alignment horizontal="center" vertical="center"/>
    </xf>
    <xf numFmtId="165" fontId="8" fillId="15" borderId="0" xfId="0" applyNumberFormat="1" applyFont="1" applyFill="1" applyAlignment="1">
      <alignment horizontal="center" vertical="center"/>
    </xf>
    <xf numFmtId="0" fontId="9" fillId="16" borderId="0" xfId="0" applyFont="1" applyFill="1" applyAlignment="1">
      <alignment horizontal="center" vertical="center"/>
    </xf>
    <xf numFmtId="0" fontId="9" fillId="16" borderId="0" xfId="0" applyFont="1" applyFill="1"/>
    <xf numFmtId="44" fontId="9" fillId="16" borderId="0" xfId="1" applyFont="1" applyFill="1"/>
    <xf numFmtId="165" fontId="9" fillId="16" borderId="0" xfId="0" applyNumberFormat="1" applyFont="1" applyFill="1"/>
    <xf numFmtId="165" fontId="9" fillId="16" borderId="0" xfId="0" applyNumberFormat="1" applyFont="1" applyFill="1" applyAlignment="1">
      <alignment horizontal="center"/>
    </xf>
    <xf numFmtId="0" fontId="55" fillId="16" borderId="0" xfId="0" applyFont="1" applyFill="1" applyAlignment="1">
      <alignment horizontal="center" vertical="center"/>
    </xf>
    <xf numFmtId="0" fontId="55" fillId="16" borderId="0" xfId="0" applyFont="1" applyFill="1"/>
    <xf numFmtId="44" fontId="55" fillId="16" borderId="0" xfId="1" applyFont="1" applyFill="1"/>
    <xf numFmtId="165" fontId="55" fillId="16" borderId="0" xfId="0" applyNumberFormat="1" applyFont="1" applyFill="1"/>
    <xf numFmtId="165" fontId="55" fillId="16" borderId="0" xfId="0" applyNumberFormat="1" applyFont="1" applyFill="1" applyAlignment="1">
      <alignment horizontal="center"/>
    </xf>
    <xf numFmtId="0" fontId="9" fillId="16" borderId="1" xfId="0" applyFont="1" applyFill="1" applyBorder="1" applyAlignment="1">
      <alignment horizontal="center" vertical="center"/>
    </xf>
    <xf numFmtId="0" fontId="9" fillId="16" borderId="1" xfId="0" applyFont="1" applyFill="1" applyBorder="1"/>
    <xf numFmtId="44" fontId="9" fillId="16" borderId="1" xfId="1" applyFont="1" applyFill="1" applyBorder="1"/>
    <xf numFmtId="165" fontId="9" fillId="16" borderId="1" xfId="0" applyNumberFormat="1" applyFont="1" applyFill="1" applyBorder="1"/>
    <xf numFmtId="165" fontId="9" fillId="16" borderId="1" xfId="0" applyNumberFormat="1" applyFont="1" applyFill="1" applyBorder="1" applyAlignment="1">
      <alignment horizontal="center"/>
    </xf>
    <xf numFmtId="0" fontId="9" fillId="0" borderId="0" xfId="0" applyFont="1" applyAlignment="1">
      <alignment horizontal="center" vertical="center"/>
    </xf>
    <xf numFmtId="44" fontId="9" fillId="0" borderId="0" xfId="1" applyFont="1" applyFill="1"/>
    <xf numFmtId="165" fontId="9" fillId="0" borderId="0" xfId="0" applyNumberFormat="1" applyFont="1"/>
    <xf numFmtId="165" fontId="9" fillId="0" borderId="0" xfId="0" applyNumberFormat="1" applyFont="1" applyAlignment="1">
      <alignment horizontal="center"/>
    </xf>
    <xf numFmtId="0" fontId="9" fillId="17" borderId="0" xfId="0" applyFont="1" applyFill="1" applyAlignment="1">
      <alignment horizontal="center" vertical="center"/>
    </xf>
    <xf numFmtId="0" fontId="9" fillId="17" borderId="0" xfId="0" applyFont="1" applyFill="1"/>
    <xf numFmtId="44" fontId="9" fillId="17" borderId="0" xfId="1" applyFont="1" applyFill="1"/>
    <xf numFmtId="165" fontId="9" fillId="17" borderId="0" xfId="0" applyNumberFormat="1" applyFont="1" applyFill="1"/>
    <xf numFmtId="165" fontId="9" fillId="17" borderId="0" xfId="0" applyNumberFormat="1" applyFont="1" applyFill="1" applyAlignment="1">
      <alignment horizontal="center"/>
    </xf>
    <xf numFmtId="0" fontId="9" fillId="17" borderId="1" xfId="0" applyFont="1" applyFill="1" applyBorder="1" applyAlignment="1">
      <alignment horizontal="center" vertical="center"/>
    </xf>
    <xf numFmtId="0" fontId="9" fillId="17" borderId="1" xfId="0" applyFont="1" applyFill="1" applyBorder="1"/>
    <xf numFmtId="44" fontId="9" fillId="17" borderId="1" xfId="1" applyFont="1" applyFill="1" applyBorder="1"/>
    <xf numFmtId="165" fontId="9" fillId="17" borderId="1" xfId="0" applyNumberFormat="1" applyFont="1" applyFill="1" applyBorder="1"/>
    <xf numFmtId="165" fontId="9" fillId="17" borderId="1" xfId="0" applyNumberFormat="1" applyFont="1" applyFill="1" applyBorder="1" applyAlignment="1">
      <alignment horizontal="center"/>
    </xf>
    <xf numFmtId="44" fontId="9" fillId="16" borderId="0" xfId="1" applyFont="1" applyFill="1" applyBorder="1"/>
    <xf numFmtId="0" fontId="55" fillId="17" borderId="0" xfId="0" applyFont="1" applyFill="1" applyAlignment="1">
      <alignment horizontal="center" vertical="center"/>
    </xf>
    <xf numFmtId="0" fontId="55" fillId="17" borderId="0" xfId="0" applyFont="1" applyFill="1"/>
    <xf numFmtId="44" fontId="55" fillId="17" borderId="0" xfId="1" applyFont="1" applyFill="1"/>
    <xf numFmtId="165" fontId="55" fillId="17" borderId="0" xfId="0" applyNumberFormat="1" applyFont="1" applyFill="1"/>
    <xf numFmtId="165" fontId="55" fillId="17" borderId="0" xfId="0" applyNumberFormat="1" applyFont="1" applyFill="1" applyAlignment="1">
      <alignment horizontal="center"/>
    </xf>
    <xf numFmtId="0" fontId="9" fillId="19" borderId="0" xfId="0" applyFont="1" applyFill="1"/>
    <xf numFmtId="165" fontId="9" fillId="19" borderId="0" xfId="0" applyNumberFormat="1" applyFont="1" applyFill="1" applyAlignment="1">
      <alignment horizontal="center"/>
    </xf>
    <xf numFmtId="0" fontId="55" fillId="0" borderId="0" xfId="0" applyFont="1"/>
    <xf numFmtId="0" fontId="55" fillId="0" borderId="0" xfId="0" applyFont="1" applyAlignment="1">
      <alignment horizontal="center" vertical="center"/>
    </xf>
    <xf numFmtId="44" fontId="55" fillId="0" borderId="0" xfId="1" applyFont="1"/>
    <xf numFmtId="165" fontId="55" fillId="0" borderId="0" xfId="0" applyNumberFormat="1" applyFont="1"/>
    <xf numFmtId="165" fontId="55" fillId="0" borderId="0" xfId="0" applyNumberFormat="1" applyFont="1" applyAlignment="1">
      <alignment horizontal="center"/>
    </xf>
    <xf numFmtId="0" fontId="55" fillId="0" borderId="52" xfId="0" applyFont="1" applyBorder="1" applyAlignment="1">
      <alignment horizontal="center" vertical="center"/>
    </xf>
    <xf numFmtId="0" fontId="55" fillId="0" borderId="52" xfId="0" applyFont="1" applyBorder="1"/>
    <xf numFmtId="44" fontId="55" fillId="0" borderId="52" xfId="1" applyFont="1" applyBorder="1"/>
    <xf numFmtId="165" fontId="55" fillId="0" borderId="52" xfId="0" applyNumberFormat="1" applyFont="1" applyBorder="1"/>
    <xf numFmtId="165" fontId="55" fillId="0" borderId="52" xfId="0" applyNumberFormat="1" applyFont="1" applyBorder="1" applyAlignment="1">
      <alignment horizontal="center"/>
    </xf>
    <xf numFmtId="0" fontId="14" fillId="15" borderId="0" xfId="0" applyFont="1" applyFill="1" applyAlignment="1">
      <alignment horizontal="center" vertical="center"/>
    </xf>
    <xf numFmtId="0" fontId="9" fillId="8" borderId="0" xfId="0" applyFont="1" applyFill="1" applyAlignment="1">
      <alignment horizontal="center" vertical="center"/>
    </xf>
    <xf numFmtId="0" fontId="9" fillId="8" borderId="0" xfId="0" applyFont="1" applyFill="1"/>
    <xf numFmtId="44" fontId="9" fillId="8" borderId="0" xfId="1" applyFont="1" applyFill="1"/>
    <xf numFmtId="165" fontId="9" fillId="8" borderId="0" xfId="0" applyNumberFormat="1" applyFont="1" applyFill="1"/>
    <xf numFmtId="165" fontId="9" fillId="8" borderId="0" xfId="0" applyNumberFormat="1" applyFont="1" applyFill="1" applyAlignment="1">
      <alignment horizontal="center"/>
    </xf>
    <xf numFmtId="0" fontId="9" fillId="8" borderId="52" xfId="0" applyFont="1" applyFill="1" applyBorder="1" applyAlignment="1">
      <alignment horizontal="center" vertical="center"/>
    </xf>
    <xf numFmtId="0" fontId="9" fillId="8" borderId="52" xfId="0" applyFont="1" applyFill="1" applyBorder="1"/>
    <xf numFmtId="44" fontId="9" fillId="8" borderId="52" xfId="1" applyFont="1" applyFill="1" applyBorder="1"/>
    <xf numFmtId="165" fontId="9" fillId="8" borderId="52" xfId="0" applyNumberFormat="1" applyFont="1" applyFill="1" applyBorder="1"/>
    <xf numFmtId="165" fontId="9" fillId="8" borderId="52" xfId="0" applyNumberFormat="1" applyFont="1" applyFill="1" applyBorder="1" applyAlignment="1">
      <alignment horizontal="center"/>
    </xf>
    <xf numFmtId="44" fontId="57" fillId="0" borderId="0" xfId="1" applyFont="1" applyBorder="1"/>
    <xf numFmtId="44" fontId="9" fillId="0" borderId="0" xfId="1" applyFont="1" applyBorder="1"/>
    <xf numFmtId="0" fontId="9" fillId="0" borderId="0" xfId="0" applyFont="1" applyAlignment="1">
      <alignment horizontal="left" vertical="center"/>
    </xf>
    <xf numFmtId="0" fontId="14" fillId="15" borderId="0" xfId="0" applyFont="1" applyFill="1"/>
    <xf numFmtId="44" fontId="14" fillId="15" borderId="0" xfId="1" applyFont="1" applyFill="1"/>
    <xf numFmtId="0" fontId="8" fillId="15" borderId="0" xfId="0" applyFont="1" applyFill="1" applyAlignment="1">
      <alignment horizontal="left" vertical="center"/>
    </xf>
    <xf numFmtId="0" fontId="8" fillId="15" borderId="0" xfId="0" applyFont="1" applyFill="1"/>
    <xf numFmtId="44" fontId="8" fillId="15" borderId="0" xfId="1" applyFont="1" applyFill="1"/>
    <xf numFmtId="0" fontId="9" fillId="0" borderId="52" xfId="0" applyFont="1" applyBorder="1"/>
    <xf numFmtId="165" fontId="14" fillId="15" borderId="0" xfId="0" applyNumberFormat="1" applyFont="1" applyFill="1"/>
    <xf numFmtId="165" fontId="14" fillId="15" borderId="0" xfId="0" applyNumberFormat="1" applyFont="1" applyFill="1" applyAlignment="1">
      <alignment horizontal="center"/>
    </xf>
    <xf numFmtId="44" fontId="14" fillId="15" borderId="52" xfId="1" applyFont="1" applyFill="1" applyBorder="1"/>
    <xf numFmtId="0" fontId="9" fillId="20" borderId="52" xfId="0" applyFont="1" applyFill="1" applyBorder="1" applyAlignment="1">
      <alignment horizontal="left" vertical="center"/>
    </xf>
    <xf numFmtId="0" fontId="9" fillId="20" borderId="52" xfId="0" applyFont="1" applyFill="1" applyBorder="1"/>
    <xf numFmtId="44" fontId="9" fillId="20" borderId="52" xfId="1" applyFont="1" applyFill="1" applyBorder="1"/>
    <xf numFmtId="165" fontId="9" fillId="20" borderId="52" xfId="0" applyNumberFormat="1" applyFont="1" applyFill="1" applyBorder="1"/>
    <xf numFmtId="165" fontId="9" fillId="20" borderId="52" xfId="0" applyNumberFormat="1" applyFont="1" applyFill="1" applyBorder="1" applyAlignment="1">
      <alignment horizontal="center"/>
    </xf>
    <xf numFmtId="44" fontId="9" fillId="20" borderId="52" xfId="0" applyNumberFormat="1" applyFont="1" applyFill="1" applyBorder="1"/>
    <xf numFmtId="0" fontId="30" fillId="0" borderId="52" xfId="0" applyFont="1" applyBorder="1"/>
    <xf numFmtId="44" fontId="30" fillId="0" borderId="52" xfId="1" applyFont="1" applyBorder="1"/>
    <xf numFmtId="1" fontId="9" fillId="0" borderId="0" xfId="0" applyNumberFormat="1" applyFont="1"/>
    <xf numFmtId="0" fontId="9" fillId="0" borderId="0" xfId="0" applyFont="1" applyAlignment="1">
      <alignment vertical="center"/>
    </xf>
    <xf numFmtId="1" fontId="9" fillId="0" borderId="0" xfId="0" applyNumberFormat="1" applyFont="1" applyAlignment="1">
      <alignment vertical="center"/>
    </xf>
    <xf numFmtId="0" fontId="10" fillId="0" borderId="0" xfId="0" applyFont="1" applyAlignment="1">
      <alignment vertical="center"/>
    </xf>
    <xf numFmtId="44" fontId="10" fillId="0" borderId="11" xfId="1" applyFont="1" applyBorder="1" applyAlignment="1">
      <alignment vertical="center"/>
    </xf>
    <xf numFmtId="0" fontId="10" fillId="0" borderId="11" xfId="0" applyFont="1" applyBorder="1" applyAlignment="1">
      <alignment vertical="center"/>
    </xf>
    <xf numFmtId="164" fontId="9" fillId="0" borderId="11" xfId="5" applyNumberFormat="1" applyFont="1" applyBorder="1" applyAlignment="1">
      <alignment vertical="center"/>
    </xf>
    <xf numFmtId="0" fontId="9" fillId="0" borderId="11" xfId="0" applyFont="1" applyBorder="1" applyAlignment="1">
      <alignment vertical="center"/>
    </xf>
    <xf numFmtId="164" fontId="9" fillId="0" borderId="11" xfId="5" applyNumberFormat="1" applyFont="1" applyBorder="1" applyAlignment="1">
      <alignment horizontal="right" vertical="center"/>
    </xf>
    <xf numFmtId="44" fontId="59" fillId="0" borderId="0" xfId="1" applyFont="1" applyFill="1" applyAlignment="1">
      <alignment horizontal="left"/>
    </xf>
    <xf numFmtId="44" fontId="60" fillId="0" borderId="0" xfId="1" applyFont="1" applyAlignment="1">
      <alignment horizontal="left"/>
    </xf>
    <xf numFmtId="44" fontId="61" fillId="8" borderId="3" xfId="1" applyFont="1" applyFill="1" applyBorder="1" applyAlignment="1">
      <alignment horizontal="left"/>
    </xf>
    <xf numFmtId="44" fontId="60" fillId="0" borderId="0" xfId="1" applyFont="1" applyFill="1" applyAlignment="1">
      <alignment horizontal="left"/>
    </xf>
    <xf numFmtId="44" fontId="60" fillId="0" borderId="0" xfId="1" applyFont="1" applyBorder="1" applyAlignment="1">
      <alignment horizontal="left"/>
    </xf>
    <xf numFmtId="44" fontId="59" fillId="0" borderId="0" xfId="1" applyFont="1" applyBorder="1" applyAlignment="1">
      <alignment horizontal="left"/>
    </xf>
    <xf numFmtId="44" fontId="59" fillId="0" borderId="6" xfId="1" applyFont="1" applyBorder="1" applyAlignment="1">
      <alignment horizontal="left"/>
    </xf>
    <xf numFmtId="0" fontId="60" fillId="0" borderId="0" xfId="0" applyFont="1" applyAlignment="1">
      <alignment horizontal="left"/>
    </xf>
    <xf numFmtId="0" fontId="59" fillId="0" borderId="0" xfId="0" applyFont="1" applyAlignment="1">
      <alignment horizontal="left"/>
    </xf>
    <xf numFmtId="0" fontId="59" fillId="0" borderId="40" xfId="0" applyFont="1" applyBorder="1" applyAlignment="1">
      <alignment horizontal="left"/>
    </xf>
    <xf numFmtId="0" fontId="60" fillId="0" borderId="40" xfId="0" applyFont="1" applyBorder="1" applyAlignment="1">
      <alignment horizontal="left"/>
    </xf>
    <xf numFmtId="0" fontId="60" fillId="3" borderId="0" xfId="0" applyFont="1" applyFill="1" applyAlignment="1">
      <alignment horizontal="left"/>
    </xf>
    <xf numFmtId="0" fontId="61" fillId="0" borderId="0" xfId="0" applyFont="1" applyAlignment="1">
      <alignment horizontal="left"/>
    </xf>
    <xf numFmtId="0" fontId="59" fillId="0" borderId="6" xfId="0" applyFont="1" applyBorder="1" applyAlignment="1">
      <alignment horizontal="left"/>
    </xf>
    <xf numFmtId="0" fontId="60" fillId="21" borderId="0" xfId="1" applyNumberFormat="1" applyFont="1" applyFill="1" applyAlignment="1">
      <alignment horizontal="center"/>
    </xf>
    <xf numFmtId="0" fontId="59" fillId="0" borderId="0" xfId="0" applyFont="1" applyAlignment="1">
      <alignment horizontal="center"/>
    </xf>
    <xf numFmtId="0" fontId="60" fillId="0" borderId="0" xfId="0" applyFont="1" applyAlignment="1">
      <alignment horizontal="center"/>
    </xf>
    <xf numFmtId="0" fontId="61" fillId="8" borderId="3" xfId="0" applyFont="1" applyFill="1" applyBorder="1" applyAlignment="1">
      <alignment horizontal="left" vertical="center"/>
    </xf>
    <xf numFmtId="0" fontId="61" fillId="8" borderId="77" xfId="0" applyFont="1" applyFill="1" applyBorder="1" applyAlignment="1">
      <alignment horizontal="left" vertical="center"/>
    </xf>
    <xf numFmtId="0" fontId="8" fillId="6" borderId="3" xfId="0" applyFont="1" applyFill="1" applyBorder="1" applyAlignment="1">
      <alignment horizontal="left" vertical="center"/>
    </xf>
    <xf numFmtId="44" fontId="8" fillId="6" borderId="3" xfId="1" applyFont="1" applyFill="1" applyBorder="1" applyAlignment="1">
      <alignment horizontal="left"/>
    </xf>
    <xf numFmtId="0" fontId="59" fillId="0" borderId="7" xfId="2" applyFont="1" applyBorder="1" applyAlignment="1">
      <alignment horizontal="center" vertical="center"/>
    </xf>
    <xf numFmtId="44" fontId="59" fillId="0" borderId="8" xfId="1" applyFont="1" applyBorder="1" applyAlignment="1">
      <alignment horizontal="center" vertical="center"/>
    </xf>
    <xf numFmtId="44" fontId="59" fillId="0" borderId="9" xfId="1" applyFont="1" applyBorder="1" applyAlignment="1">
      <alignment horizontal="center" vertical="center"/>
    </xf>
    <xf numFmtId="0" fontId="59" fillId="0" borderId="8" xfId="2" applyFont="1" applyBorder="1" applyAlignment="1">
      <alignment horizontal="left" vertical="center"/>
    </xf>
    <xf numFmtId="0" fontId="58" fillId="0" borderId="80" xfId="0" applyFont="1" applyBorder="1" applyAlignment="1">
      <alignment horizontal="center"/>
    </xf>
    <xf numFmtId="0" fontId="60" fillId="0" borderId="81" xfId="0" applyFont="1" applyBorder="1" applyAlignment="1">
      <alignment horizontal="center"/>
    </xf>
    <xf numFmtId="0" fontId="61" fillId="8" borderId="82" xfId="0" applyFont="1" applyFill="1" applyBorder="1" applyAlignment="1">
      <alignment horizontal="center"/>
    </xf>
    <xf numFmtId="0" fontId="61" fillId="8" borderId="83" xfId="0" applyFont="1" applyFill="1" applyBorder="1" applyAlignment="1">
      <alignment horizontal="center"/>
    </xf>
    <xf numFmtId="0" fontId="60" fillId="0" borderId="76" xfId="0" applyFont="1" applyBorder="1" applyAlignment="1">
      <alignment horizontal="center"/>
    </xf>
    <xf numFmtId="0" fontId="8" fillId="6" borderId="0" xfId="0" applyFont="1" applyFill="1" applyAlignment="1">
      <alignment horizontal="center"/>
    </xf>
    <xf numFmtId="0" fontId="59" fillId="0" borderId="80" xfId="0" applyFont="1" applyBorder="1" applyAlignment="1">
      <alignment horizontal="center"/>
    </xf>
    <xf numFmtId="0" fontId="59" fillId="21" borderId="81" xfId="0" applyFont="1" applyFill="1" applyBorder="1" applyAlignment="1">
      <alignment horizontal="center"/>
    </xf>
    <xf numFmtId="0" fontId="58" fillId="0" borderId="81" xfId="0" applyFont="1" applyBorder="1" applyAlignment="1">
      <alignment horizontal="center"/>
    </xf>
    <xf numFmtId="0" fontId="59" fillId="0" borderId="81" xfId="0" applyFont="1" applyBorder="1" applyAlignment="1">
      <alignment horizontal="center"/>
    </xf>
    <xf numFmtId="0" fontId="8" fillId="6" borderId="84" xfId="0" applyFont="1" applyFill="1" applyBorder="1" applyAlignment="1">
      <alignment horizontal="center"/>
    </xf>
    <xf numFmtId="0" fontId="60" fillId="0" borderId="85" xfId="0" applyFont="1" applyBorder="1" applyAlignment="1">
      <alignment horizontal="center"/>
    </xf>
    <xf numFmtId="44" fontId="11" fillId="0" borderId="0" xfId="1" applyFont="1" applyAlignment="1">
      <alignment horizontal="left" vertical="center" wrapText="1"/>
    </xf>
    <xf numFmtId="44" fontId="10" fillId="8" borderId="25" xfId="1" applyFont="1" applyFill="1" applyBorder="1" applyAlignment="1">
      <alignment vertical="center" wrapText="1"/>
    </xf>
    <xf numFmtId="44" fontId="10" fillId="8" borderId="12" xfId="1" applyFont="1" applyFill="1" applyBorder="1" applyAlignment="1">
      <alignment vertical="center" wrapText="1"/>
    </xf>
    <xf numFmtId="44" fontId="10" fillId="8" borderId="28" xfId="1" applyFont="1" applyFill="1" applyBorder="1" applyAlignment="1">
      <alignment vertical="center" wrapText="1"/>
    </xf>
    <xf numFmtId="44" fontId="9" fillId="0" borderId="0" xfId="1" applyFont="1" applyAlignment="1">
      <alignment vertical="center" wrapText="1"/>
    </xf>
    <xf numFmtId="44" fontId="9" fillId="8" borderId="26" xfId="1" applyFont="1" applyFill="1" applyBorder="1" applyAlignment="1">
      <alignment vertical="center" wrapText="1"/>
    </xf>
    <xf numFmtId="44" fontId="9" fillId="8" borderId="20" xfId="1" applyFont="1" applyFill="1" applyBorder="1" applyAlignment="1">
      <alignment vertical="center" wrapText="1"/>
    </xf>
    <xf numFmtId="44" fontId="9" fillId="8" borderId="24" xfId="1" applyFont="1" applyFill="1" applyBorder="1" applyAlignment="1">
      <alignment vertical="center" wrapText="1"/>
    </xf>
    <xf numFmtId="44" fontId="9" fillId="3" borderId="0" xfId="1" applyFont="1" applyFill="1" applyAlignment="1">
      <alignment vertical="center" wrapText="1"/>
    </xf>
    <xf numFmtId="44" fontId="64" fillId="0" borderId="0" xfId="0" applyNumberFormat="1" applyFont="1"/>
    <xf numFmtId="44" fontId="26" fillId="5" borderId="3" xfId="1" applyFont="1" applyFill="1" applyBorder="1" applyAlignment="1">
      <alignment horizontal="left" vertical="center" wrapText="1"/>
    </xf>
    <xf numFmtId="44" fontId="26" fillId="5" borderId="16" xfId="1" applyFont="1" applyFill="1" applyBorder="1" applyAlignment="1">
      <alignment vertical="center" wrapText="1"/>
    </xf>
    <xf numFmtId="44" fontId="26" fillId="5" borderId="11" xfId="1" applyFont="1" applyFill="1" applyBorder="1" applyAlignment="1">
      <alignment vertical="center" wrapText="1"/>
    </xf>
    <xf numFmtId="44" fontId="26" fillId="5" borderId="29" xfId="1" applyFont="1" applyFill="1" applyBorder="1" applyAlignment="1">
      <alignment vertical="center" wrapText="1"/>
    </xf>
    <xf numFmtId="44" fontId="9" fillId="0" borderId="0" xfId="0" applyNumberFormat="1" applyFont="1" applyAlignment="1">
      <alignment vertical="center"/>
    </xf>
    <xf numFmtId="44" fontId="10" fillId="0" borderId="0" xfId="1" applyFont="1" applyAlignment="1">
      <alignment horizontal="left" vertical="center" wrapText="1"/>
    </xf>
    <xf numFmtId="44" fontId="9" fillId="0" borderId="0" xfId="1" applyFont="1" applyAlignment="1">
      <alignment horizontal="left" vertical="center" wrapText="1"/>
    </xf>
    <xf numFmtId="44" fontId="10" fillId="0" borderId="14" xfId="1" applyFont="1" applyBorder="1" applyAlignment="1">
      <alignment vertical="center"/>
    </xf>
    <xf numFmtId="0" fontId="10" fillId="0" borderId="15" xfId="0" applyFont="1" applyBorder="1" applyAlignment="1">
      <alignment vertical="center"/>
    </xf>
    <xf numFmtId="44" fontId="10" fillId="5" borderId="16" xfId="1" applyFont="1" applyFill="1" applyBorder="1" applyAlignment="1">
      <alignment vertical="center" wrapText="1"/>
    </xf>
    <xf numFmtId="44" fontId="10" fillId="5" borderId="11" xfId="1" applyFont="1" applyFill="1" applyBorder="1" applyAlignment="1">
      <alignment vertical="center" wrapText="1"/>
    </xf>
    <xf numFmtId="44" fontId="10" fillId="5" borderId="29" xfId="1" applyFont="1" applyFill="1" applyBorder="1" applyAlignment="1">
      <alignment vertical="center" wrapText="1"/>
    </xf>
    <xf numFmtId="164" fontId="9" fillId="0" borderId="16" xfId="5" applyNumberFormat="1" applyFont="1" applyBorder="1" applyAlignment="1">
      <alignment vertical="center"/>
    </xf>
    <xf numFmtId="0" fontId="9" fillId="0" borderId="17" xfId="0" applyFont="1" applyBorder="1" applyAlignment="1">
      <alignment vertical="center"/>
    </xf>
    <xf numFmtId="44" fontId="26" fillId="0" borderId="0" xfId="1" applyFont="1" applyAlignment="1">
      <alignment horizontal="right" vertical="center" wrapText="1"/>
    </xf>
    <xf numFmtId="44" fontId="10" fillId="0" borderId="16" xfId="1" applyFont="1" applyBorder="1" applyAlignment="1">
      <alignment vertical="center"/>
    </xf>
    <xf numFmtId="0" fontId="10" fillId="0" borderId="17" xfId="0" applyFont="1" applyBorder="1" applyAlignment="1">
      <alignment vertical="center"/>
    </xf>
    <xf numFmtId="44" fontId="8" fillId="6" borderId="6" xfId="1" applyFont="1" applyFill="1" applyBorder="1" applyAlignment="1">
      <alignment horizontal="left" vertical="center" wrapText="1"/>
    </xf>
    <xf numFmtId="44" fontId="8" fillId="6" borderId="30" xfId="1" applyFont="1" applyFill="1" applyBorder="1" applyAlignment="1">
      <alignment vertical="center" wrapText="1"/>
    </xf>
    <xf numFmtId="44" fontId="8" fillId="6" borderId="27" xfId="1" applyFont="1" applyFill="1" applyBorder="1" applyAlignment="1">
      <alignment vertical="center" wrapText="1"/>
    </xf>
    <xf numFmtId="44" fontId="8" fillId="6" borderId="31" xfId="1" applyFont="1" applyFill="1" applyBorder="1" applyAlignment="1">
      <alignment vertical="center" wrapText="1"/>
    </xf>
    <xf numFmtId="44" fontId="9" fillId="8" borderId="32" xfId="1" applyFont="1" applyFill="1" applyBorder="1" applyAlignment="1">
      <alignment vertical="center" wrapText="1"/>
    </xf>
    <xf numFmtId="44" fontId="9" fillId="8" borderId="13" xfId="1" applyFont="1" applyFill="1" applyBorder="1" applyAlignment="1">
      <alignment vertical="center" wrapText="1"/>
    </xf>
    <xf numFmtId="44" fontId="9" fillId="8" borderId="33" xfId="1" applyFont="1" applyFill="1" applyBorder="1" applyAlignment="1">
      <alignment vertical="center" wrapText="1"/>
    </xf>
    <xf numFmtId="164" fontId="9" fillId="0" borderId="18" xfId="5" applyNumberFormat="1" applyFont="1" applyBorder="1" applyAlignment="1">
      <alignment vertical="center"/>
    </xf>
    <xf numFmtId="0" fontId="9" fillId="0" borderId="19" xfId="0" applyFont="1" applyBorder="1" applyAlignment="1">
      <alignment vertical="center"/>
    </xf>
    <xf numFmtId="44" fontId="11" fillId="0" borderId="0" xfId="1" applyFont="1" applyAlignment="1">
      <alignment vertical="center" wrapText="1"/>
    </xf>
    <xf numFmtId="44" fontId="10" fillId="8" borderId="26" xfId="1" applyFont="1" applyFill="1" applyBorder="1" applyAlignment="1">
      <alignment vertical="center" wrapText="1"/>
    </xf>
    <xf numFmtId="44" fontId="10" fillId="8" borderId="20" xfId="1" applyFont="1" applyFill="1" applyBorder="1" applyAlignment="1">
      <alignment vertical="center" wrapText="1"/>
    </xf>
    <xf numFmtId="44" fontId="10" fillId="8" borderId="24" xfId="1" applyFont="1" applyFill="1" applyBorder="1" applyAlignment="1">
      <alignment vertical="center" wrapText="1"/>
    </xf>
    <xf numFmtId="44" fontId="10" fillId="5" borderId="16" xfId="1" applyFont="1" applyFill="1" applyBorder="1" applyAlignment="1">
      <alignment horizontal="left" vertical="center" wrapText="1"/>
    </xf>
    <xf numFmtId="44" fontId="65" fillId="5" borderId="16" xfId="1" applyFont="1" applyFill="1" applyBorder="1" applyAlignment="1">
      <alignment horizontal="left" vertical="center" wrapText="1"/>
    </xf>
    <xf numFmtId="44" fontId="66" fillId="5" borderId="3" xfId="1" applyFont="1" applyFill="1" applyBorder="1" applyAlignment="1">
      <alignment horizontal="left" vertical="center" wrapText="1"/>
    </xf>
    <xf numFmtId="44" fontId="49" fillId="6" borderId="6" xfId="1" applyFont="1" applyFill="1" applyBorder="1" applyAlignment="1">
      <alignment horizontal="left" vertical="center" wrapText="1"/>
    </xf>
    <xf numFmtId="44" fontId="9" fillId="0" borderId="26" xfId="1" applyFont="1" applyBorder="1" applyAlignment="1">
      <alignment vertical="center" wrapText="1"/>
    </xf>
    <xf numFmtId="44" fontId="9" fillId="0" borderId="20" xfId="1" applyFont="1" applyBorder="1" applyAlignment="1">
      <alignment vertical="center" wrapText="1"/>
    </xf>
    <xf numFmtId="44" fontId="9" fillId="0" borderId="34" xfId="1" applyFont="1" applyBorder="1" applyAlignment="1">
      <alignment vertical="center" wrapText="1"/>
    </xf>
    <xf numFmtId="44" fontId="10" fillId="10" borderId="18" xfId="1" applyFont="1" applyFill="1" applyBorder="1" applyAlignment="1">
      <alignment vertical="center" wrapText="1"/>
    </xf>
    <xf numFmtId="44" fontId="10" fillId="10" borderId="22" xfId="1" applyFont="1" applyFill="1" applyBorder="1" applyAlignment="1">
      <alignment vertical="center" wrapText="1"/>
    </xf>
    <xf numFmtId="44" fontId="10" fillId="10" borderId="35" xfId="1" applyFont="1" applyFill="1" applyBorder="1" applyAlignment="1">
      <alignment vertical="center" wrapText="1"/>
    </xf>
    <xf numFmtId="44" fontId="10" fillId="0" borderId="0" xfId="1" applyFont="1" applyBorder="1" applyAlignment="1">
      <alignment vertical="center" wrapText="1"/>
    </xf>
    <xf numFmtId="0" fontId="10" fillId="0" borderId="0" xfId="0" applyFont="1" applyAlignment="1">
      <alignment horizontal="left" vertical="center" wrapText="1"/>
    </xf>
    <xf numFmtId="0" fontId="9" fillId="0" borderId="0" xfId="0" applyFont="1" applyAlignment="1">
      <alignment vertical="center" wrapText="1"/>
    </xf>
    <xf numFmtId="0" fontId="9" fillId="0" borderId="0" xfId="1" applyNumberFormat="1" applyFont="1" applyAlignment="1">
      <alignment vertical="center" wrapText="1"/>
    </xf>
    <xf numFmtId="1" fontId="9" fillId="0" borderId="0" xfId="1" applyNumberFormat="1" applyFont="1" applyAlignment="1">
      <alignment vertical="center" wrapText="1"/>
    </xf>
    <xf numFmtId="0" fontId="67" fillId="0" borderId="0" xfId="0" applyFont="1" applyAlignment="1">
      <alignment horizontal="left"/>
    </xf>
    <xf numFmtId="0" fontId="8" fillId="14" borderId="0" xfId="0" applyFont="1" applyFill="1" applyAlignment="1">
      <alignment horizontal="left" vertical="center"/>
    </xf>
    <xf numFmtId="44" fontId="60" fillId="14" borderId="0" xfId="1" applyFont="1" applyFill="1" applyAlignment="1">
      <alignment horizontal="left"/>
    </xf>
    <xf numFmtId="0" fontId="8" fillId="14" borderId="0" xfId="1" applyNumberFormat="1" applyFont="1" applyFill="1" applyAlignment="1">
      <alignment horizontal="left" vertical="center"/>
    </xf>
    <xf numFmtId="44" fontId="8" fillId="14" borderId="10" xfId="0" applyNumberFormat="1" applyFont="1" applyFill="1" applyBorder="1" applyAlignment="1">
      <alignment vertical="center" wrapText="1"/>
    </xf>
    <xf numFmtId="44" fontId="8" fillId="14" borderId="0" xfId="0" applyNumberFormat="1" applyFont="1" applyFill="1" applyAlignment="1">
      <alignment vertical="center" wrapText="1"/>
    </xf>
    <xf numFmtId="44" fontId="8" fillId="14" borderId="23" xfId="0" applyNumberFormat="1" applyFont="1" applyFill="1" applyBorder="1" applyAlignment="1">
      <alignment vertical="center" wrapText="1"/>
    </xf>
    <xf numFmtId="44" fontId="8" fillId="14" borderId="24" xfId="0" applyNumberFormat="1" applyFont="1" applyFill="1" applyBorder="1" applyAlignment="1">
      <alignment vertical="center" wrapText="1"/>
    </xf>
    <xf numFmtId="44" fontId="14" fillId="14" borderId="0" xfId="1" applyFont="1" applyFill="1" applyAlignment="1">
      <alignment horizontal="left" vertical="center" wrapText="1"/>
    </xf>
    <xf numFmtId="44" fontId="14" fillId="14" borderId="26" xfId="1" applyFont="1" applyFill="1" applyBorder="1" applyAlignment="1">
      <alignment vertical="center" wrapText="1"/>
    </xf>
    <xf numFmtId="44" fontId="14" fillId="14" borderId="20" xfId="1" applyFont="1" applyFill="1" applyBorder="1" applyAlignment="1">
      <alignment vertical="center" wrapText="1"/>
    </xf>
    <xf numFmtId="44" fontId="14" fillId="14" borderId="24" xfId="1" applyFont="1" applyFill="1" applyBorder="1" applyAlignment="1">
      <alignment vertical="center" wrapText="1"/>
    </xf>
    <xf numFmtId="44" fontId="9" fillId="0" borderId="0" xfId="1" applyFont="1" applyFill="1" applyAlignment="1">
      <alignment horizontal="left" vertical="center" wrapText="1"/>
    </xf>
    <xf numFmtId="49" fontId="10" fillId="0" borderId="8" xfId="2" applyNumberFormat="1" applyFont="1" applyBorder="1" applyAlignment="1">
      <alignment wrapText="1"/>
    </xf>
    <xf numFmtId="44" fontId="10" fillId="0" borderId="8" xfId="1" applyFont="1" applyBorder="1" applyAlignment="1">
      <alignment wrapText="1"/>
    </xf>
    <xf numFmtId="44" fontId="63" fillId="0" borderId="8" xfId="0" applyNumberFormat="1" applyFont="1" applyBorder="1" applyAlignment="1">
      <alignment wrapText="1"/>
    </xf>
    <xf numFmtId="0" fontId="8" fillId="14" borderId="78" xfId="0" applyFont="1" applyFill="1" applyBorder="1" applyAlignment="1">
      <alignment horizontal="center" vertical="center"/>
    </xf>
    <xf numFmtId="0" fontId="8" fillId="14" borderId="79" xfId="0" applyFont="1" applyFill="1" applyBorder="1" applyAlignment="1">
      <alignment horizontal="center" vertical="center"/>
    </xf>
    <xf numFmtId="0" fontId="8" fillId="14" borderId="66" xfId="0" applyFont="1" applyFill="1" applyBorder="1" applyAlignment="1">
      <alignment horizontal="center" vertical="center"/>
    </xf>
    <xf numFmtId="0" fontId="8" fillId="6" borderId="78" xfId="0" applyFont="1" applyFill="1" applyBorder="1" applyAlignment="1">
      <alignment horizontal="center" vertical="center"/>
    </xf>
    <xf numFmtId="0" fontId="8" fillId="6" borderId="79"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1" fontId="8" fillId="4" borderId="4" xfId="0" applyNumberFormat="1" applyFont="1" applyFill="1" applyBorder="1" applyAlignment="1">
      <alignment horizontal="center" vertical="center"/>
    </xf>
    <xf numFmtId="1" fontId="8" fillId="4" borderId="5" xfId="0" applyNumberFormat="1" applyFont="1" applyFill="1" applyBorder="1" applyAlignment="1">
      <alignment horizontal="center" vertical="center"/>
    </xf>
    <xf numFmtId="0" fontId="56" fillId="18" borderId="75"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4" xfId="0" applyFont="1" applyFill="1" applyBorder="1" applyAlignment="1">
      <alignment horizontal="center" vertical="center"/>
    </xf>
    <xf numFmtId="0" fontId="24" fillId="9" borderId="0" xfId="0" applyFont="1" applyFill="1" applyAlignment="1">
      <alignment horizontal="left" vertical="center"/>
    </xf>
    <xf numFmtId="0" fontId="25" fillId="6" borderId="0" xfId="0" applyFont="1" applyFill="1" applyAlignment="1">
      <alignment horizontal="left" vertical="center"/>
    </xf>
    <xf numFmtId="0" fontId="35" fillId="11" borderId="0" xfId="0" applyFont="1" applyFill="1" applyAlignment="1">
      <alignment horizontal="left" vertical="center"/>
    </xf>
    <xf numFmtId="0" fontId="37" fillId="0" borderId="0" xfId="0" applyFont="1" applyAlignment="1">
      <alignment horizontal="left"/>
    </xf>
    <xf numFmtId="0" fontId="30" fillId="13" borderId="0" xfId="0" applyFont="1" applyFill="1" applyAlignment="1">
      <alignment horizontal="right"/>
    </xf>
    <xf numFmtId="0" fontId="30" fillId="0" borderId="0" xfId="0" applyFont="1" applyAlignment="1">
      <alignment horizontal="right"/>
    </xf>
    <xf numFmtId="0" fontId="30" fillId="0" borderId="0" xfId="0" applyFont="1" applyAlignment="1">
      <alignment horizontal="right" wrapText="1"/>
    </xf>
    <xf numFmtId="0" fontId="30" fillId="0" borderId="1" xfId="0" applyFont="1" applyBorder="1" applyAlignment="1">
      <alignment horizontal="right"/>
    </xf>
    <xf numFmtId="0" fontId="32" fillId="0" borderId="6" xfId="0" applyFont="1" applyBorder="1" applyAlignment="1">
      <alignment horizontal="center"/>
    </xf>
    <xf numFmtId="0" fontId="32" fillId="0" borderId="2" xfId="0" applyFont="1" applyBorder="1" applyAlignment="1">
      <alignment horizontal="left" vertical="center"/>
    </xf>
    <xf numFmtId="0" fontId="32" fillId="0" borderId="1" xfId="0" applyFont="1" applyBorder="1" applyAlignment="1">
      <alignment horizontal="left" vertical="center"/>
    </xf>
    <xf numFmtId="0" fontId="30" fillId="5" borderId="7" xfId="0" applyFont="1" applyFill="1" applyBorder="1" applyAlignment="1">
      <alignment horizontal="right"/>
    </xf>
    <xf numFmtId="0" fontId="30" fillId="5" borderId="8" xfId="0" applyFont="1" applyFill="1" applyBorder="1" applyAlignment="1">
      <alignment horizontal="right"/>
    </xf>
    <xf numFmtId="0" fontId="34" fillId="14" borderId="66" xfId="0" applyFont="1" applyFill="1" applyBorder="1" applyAlignment="1">
      <alignment horizontal="center" vertical="center"/>
    </xf>
    <xf numFmtId="0" fontId="5" fillId="14" borderId="53" xfId="0" applyFont="1" applyFill="1" applyBorder="1" applyAlignment="1">
      <alignment horizontal="center"/>
    </xf>
    <xf numFmtId="0" fontId="5" fillId="14" borderId="54" xfId="0" applyFont="1" applyFill="1" applyBorder="1" applyAlignment="1">
      <alignment horizontal="center"/>
    </xf>
    <xf numFmtId="0" fontId="5" fillId="14" borderId="55" xfId="0" applyFont="1" applyFill="1" applyBorder="1" applyAlignment="1">
      <alignment horizontal="center"/>
    </xf>
    <xf numFmtId="0" fontId="5" fillId="14" borderId="56" xfId="0" applyFont="1" applyFill="1" applyBorder="1" applyAlignment="1">
      <alignment horizontal="center"/>
    </xf>
    <xf numFmtId="0" fontId="5" fillId="14" borderId="0" xfId="0" applyFont="1" applyFill="1" applyAlignment="1">
      <alignment horizontal="center"/>
    </xf>
    <xf numFmtId="0" fontId="5" fillId="14" borderId="57" xfId="0" applyFont="1" applyFill="1" applyBorder="1" applyAlignment="1">
      <alignment horizontal="center"/>
    </xf>
    <xf numFmtId="0" fontId="5" fillId="14" borderId="58" xfId="0" applyFont="1" applyFill="1" applyBorder="1" applyAlignment="1">
      <alignment horizontal="center"/>
    </xf>
    <xf numFmtId="0" fontId="5" fillId="14" borderId="59" xfId="0" applyFont="1" applyFill="1" applyBorder="1" applyAlignment="1">
      <alignment horizontal="center"/>
    </xf>
    <xf numFmtId="0" fontId="5" fillId="14" borderId="60" xfId="0" applyFont="1" applyFill="1" applyBorder="1" applyAlignment="1">
      <alignment horizontal="center"/>
    </xf>
    <xf numFmtId="0" fontId="42" fillId="0" borderId="0" xfId="0" applyFont="1" applyAlignment="1">
      <alignment horizontal="left" wrapText="1"/>
    </xf>
    <xf numFmtId="0" fontId="54" fillId="14" borderId="0" xfId="0" applyFont="1" applyFill="1" applyAlignment="1">
      <alignment horizontal="center" vertical="center"/>
    </xf>
    <xf numFmtId="0" fontId="46" fillId="0" borderId="0" xfId="0" applyFont="1" applyAlignment="1">
      <alignment horizontal="left" vertical="center" wrapText="1"/>
    </xf>
    <xf numFmtId="165" fontId="52" fillId="0" borderId="0" xfId="0" applyNumberFormat="1" applyFont="1" applyAlignment="1">
      <alignment horizontal="left" wrapText="1"/>
    </xf>
    <xf numFmtId="0" fontId="9" fillId="0" borderId="0" xfId="0" applyFont="1" applyAlignment="1">
      <alignment horizontal="center" wrapText="1"/>
    </xf>
    <xf numFmtId="49" fontId="4" fillId="2" borderId="0" xfId="0" applyNumberFormat="1" applyFont="1" applyFill="1" applyAlignment="1">
      <alignment horizontal="center" vertical="center" wrapText="1"/>
    </xf>
    <xf numFmtId="1" fontId="17" fillId="4" borderId="4" xfId="0" applyNumberFormat="1" applyFont="1" applyFill="1" applyBorder="1" applyAlignment="1">
      <alignment horizontal="center" vertical="center"/>
    </xf>
    <xf numFmtId="1" fontId="17" fillId="4" borderId="5" xfId="0" applyNumberFormat="1" applyFont="1" applyFill="1" applyBorder="1" applyAlignment="1">
      <alignment horizontal="center" vertical="center"/>
    </xf>
    <xf numFmtId="0" fontId="21" fillId="5" borderId="12" xfId="0" applyFont="1" applyFill="1" applyBorder="1" applyAlignment="1">
      <alignment horizontal="center" vertical="center" wrapText="1"/>
    </xf>
    <xf numFmtId="0" fontId="21" fillId="5" borderId="13" xfId="0" applyFont="1" applyFill="1" applyBorder="1" applyAlignment="1">
      <alignment horizontal="center" vertical="center" wrapText="1"/>
    </xf>
    <xf numFmtId="1" fontId="17" fillId="2" borderId="4" xfId="0" applyNumberFormat="1" applyFont="1" applyFill="1" applyBorder="1" applyAlignment="1">
      <alignment horizontal="center" vertical="center"/>
    </xf>
    <xf numFmtId="1" fontId="17" fillId="2" borderId="5" xfId="0" applyNumberFormat="1" applyFont="1" applyFill="1" applyBorder="1" applyAlignment="1">
      <alignment horizontal="center" vertical="center"/>
    </xf>
    <xf numFmtId="44" fontId="22" fillId="9" borderId="0" xfId="1" applyFont="1" applyFill="1" applyAlignment="1">
      <alignment horizontal="center" vertical="center"/>
    </xf>
    <xf numFmtId="0" fontId="68" fillId="0" borderId="0" xfId="0" applyFont="1"/>
    <xf numFmtId="44" fontId="68" fillId="0" borderId="0" xfId="1" applyFont="1"/>
    <xf numFmtId="44" fontId="22" fillId="9" borderId="0" xfId="1" applyFont="1" applyFill="1" applyAlignment="1">
      <alignment horizontal="center" vertical="center"/>
    </xf>
    <xf numFmtId="44" fontId="68" fillId="0" borderId="0" xfId="1" applyFont="1" applyBorder="1"/>
    <xf numFmtId="44" fontId="68" fillId="0" borderId="64" xfId="1" applyFont="1" applyBorder="1"/>
    <xf numFmtId="0" fontId="9" fillId="0" borderId="0" xfId="0" applyFont="1" applyAlignment="1">
      <alignment horizontal="left"/>
    </xf>
    <xf numFmtId="165" fontId="9" fillId="0" borderId="0" xfId="0" applyNumberFormat="1" applyFont="1" applyAlignment="1">
      <alignment horizontal="left"/>
    </xf>
    <xf numFmtId="44" fontId="9" fillId="0" borderId="0" xfId="1" applyFont="1" applyAlignment="1">
      <alignment horizontal="left"/>
    </xf>
    <xf numFmtId="44" fontId="9" fillId="0" borderId="0" xfId="1" applyFont="1" applyBorder="1" applyAlignment="1">
      <alignment horizontal="left"/>
    </xf>
    <xf numFmtId="0" fontId="9" fillId="4" borderId="0" xfId="0" applyFont="1" applyFill="1" applyAlignment="1">
      <alignment horizontal="left"/>
    </xf>
    <xf numFmtId="165" fontId="9" fillId="4" borderId="0" xfId="0" applyNumberFormat="1" applyFont="1" applyFill="1" applyAlignment="1">
      <alignment horizontal="left"/>
    </xf>
    <xf numFmtId="0" fontId="9" fillId="4" borderId="0" xfId="0" applyFont="1" applyFill="1" applyAlignment="1">
      <alignment horizontal="left" wrapText="1"/>
    </xf>
    <xf numFmtId="44" fontId="9" fillId="4" borderId="0" xfId="1" applyFont="1" applyFill="1" applyAlignment="1">
      <alignment horizontal="left"/>
    </xf>
    <xf numFmtId="44" fontId="9" fillId="4" borderId="0" xfId="1" applyFont="1" applyFill="1" applyBorder="1" applyAlignment="1">
      <alignment horizontal="left"/>
    </xf>
    <xf numFmtId="0" fontId="65" fillId="0" borderId="0" xfId="0" applyFont="1" applyAlignment="1">
      <alignment horizontal="left"/>
    </xf>
    <xf numFmtId="0" fontId="64" fillId="0" borderId="0" xfId="0" applyFont="1" applyAlignment="1">
      <alignment horizontal="left" wrapText="1"/>
    </xf>
    <xf numFmtId="0" fontId="64" fillId="0" borderId="0" xfId="0" applyFont="1" applyAlignment="1">
      <alignment horizontal="left"/>
    </xf>
    <xf numFmtId="44" fontId="64" fillId="0" borderId="0" xfId="1" applyFont="1" applyAlignment="1">
      <alignment horizontal="left"/>
    </xf>
    <xf numFmtId="44" fontId="64" fillId="0" borderId="0" xfId="1" applyFont="1" applyFill="1" applyBorder="1" applyAlignment="1">
      <alignment horizontal="left"/>
    </xf>
    <xf numFmtId="165" fontId="64" fillId="0" borderId="0" xfId="0" applyNumberFormat="1" applyFont="1" applyAlignment="1">
      <alignment horizontal="left"/>
    </xf>
    <xf numFmtId="165" fontId="64" fillId="0" borderId="1" xfId="0" applyNumberFormat="1" applyFont="1" applyBorder="1" applyAlignment="1">
      <alignment horizontal="left"/>
    </xf>
    <xf numFmtId="0" fontId="64" fillId="0" borderId="1" xfId="0" applyFont="1" applyBorder="1" applyAlignment="1">
      <alignment horizontal="left" wrapText="1"/>
    </xf>
    <xf numFmtId="0" fontId="64" fillId="0" borderId="1" xfId="0" applyFont="1" applyBorder="1" applyAlignment="1">
      <alignment horizontal="left"/>
    </xf>
    <xf numFmtId="44" fontId="70" fillId="0" borderId="0" xfId="1" applyFont="1" applyBorder="1" applyAlignment="1">
      <alignment horizontal="left"/>
    </xf>
    <xf numFmtId="44" fontId="64" fillId="0" borderId="0" xfId="1" applyFont="1" applyBorder="1" applyAlignment="1">
      <alignment horizontal="left"/>
    </xf>
    <xf numFmtId="44" fontId="64" fillId="0" borderId="1" xfId="1" applyFont="1" applyBorder="1" applyAlignment="1">
      <alignment horizontal="left" wrapText="1"/>
    </xf>
    <xf numFmtId="44" fontId="64" fillId="0" borderId="0" xfId="1" applyFont="1" applyBorder="1" applyAlignment="1">
      <alignment horizontal="left" wrapText="1"/>
    </xf>
    <xf numFmtId="44" fontId="65" fillId="0" borderId="0" xfId="1" applyFont="1" applyFill="1" applyBorder="1" applyAlignment="1">
      <alignment horizontal="left" wrapText="1"/>
    </xf>
    <xf numFmtId="44" fontId="64" fillId="0" borderId="1" xfId="1" applyFont="1" applyBorder="1" applyAlignment="1">
      <alignment horizontal="left"/>
    </xf>
    <xf numFmtId="44" fontId="65" fillId="0" borderId="0" xfId="1" applyFont="1" applyAlignment="1">
      <alignment horizontal="left"/>
    </xf>
    <xf numFmtId="0" fontId="69" fillId="0" borderId="0" xfId="0" applyFont="1" applyAlignment="1">
      <alignment horizontal="left"/>
    </xf>
    <xf numFmtId="44" fontId="69" fillId="0" borderId="0" xfId="1" applyFont="1" applyAlignment="1">
      <alignment horizontal="left"/>
    </xf>
    <xf numFmtId="0" fontId="65" fillId="0" borderId="0" xfId="0" applyFont="1" applyAlignment="1">
      <alignment horizontal="left" wrapText="1"/>
    </xf>
    <xf numFmtId="44" fontId="64" fillId="0" borderId="0" xfId="1" applyFont="1" applyAlignment="1">
      <alignment horizontal="left" wrapText="1"/>
    </xf>
    <xf numFmtId="44" fontId="64" fillId="0" borderId="0" xfId="1" applyFont="1" applyFill="1" applyBorder="1" applyAlignment="1">
      <alignment horizontal="left" wrapText="1"/>
    </xf>
    <xf numFmtId="165" fontId="64" fillId="0" borderId="0" xfId="0" applyNumberFormat="1" applyFont="1" applyAlignment="1">
      <alignment horizontal="left" wrapText="1"/>
    </xf>
    <xf numFmtId="44" fontId="64" fillId="0" borderId="0" xfId="0" applyNumberFormat="1" applyFont="1" applyAlignment="1">
      <alignment horizontal="left"/>
    </xf>
    <xf numFmtId="44" fontId="64" fillId="0" borderId="1" xfId="1" applyFont="1" applyFill="1" applyBorder="1" applyAlignment="1">
      <alignment horizontal="left"/>
    </xf>
    <xf numFmtId="44" fontId="65" fillId="0" borderId="0" xfId="1" applyFont="1" applyFill="1" applyBorder="1" applyAlignment="1">
      <alignment horizontal="left"/>
    </xf>
    <xf numFmtId="165" fontId="65" fillId="0" borderId="0" xfId="0" applyNumberFormat="1" applyFont="1" applyAlignment="1">
      <alignment horizontal="left"/>
    </xf>
    <xf numFmtId="8" fontId="71" fillId="0" borderId="0" xfId="0" applyNumberFormat="1" applyFont="1" applyAlignment="1">
      <alignment horizontal="left" wrapText="1"/>
    </xf>
    <xf numFmtId="44" fontId="71" fillId="0" borderId="0" xfId="1" applyFont="1" applyAlignment="1">
      <alignment horizontal="right" wrapText="1"/>
    </xf>
    <xf numFmtId="165" fontId="9" fillId="0" borderId="1" xfId="0" applyNumberFormat="1" applyFont="1" applyBorder="1" applyAlignment="1">
      <alignment horizontal="left"/>
    </xf>
    <xf numFmtId="0" fontId="9" fillId="0" borderId="1" xfId="0" applyFont="1" applyBorder="1" applyAlignment="1">
      <alignment horizontal="left"/>
    </xf>
    <xf numFmtId="8" fontId="71" fillId="0" borderId="1" xfId="0" applyNumberFormat="1" applyFont="1" applyBorder="1" applyAlignment="1">
      <alignment horizontal="left" wrapText="1"/>
    </xf>
    <xf numFmtId="44" fontId="71" fillId="0" borderId="1" xfId="1" applyFont="1" applyBorder="1" applyAlignment="1">
      <alignment horizontal="right" wrapText="1"/>
    </xf>
    <xf numFmtId="166" fontId="71" fillId="0" borderId="0" xfId="0" applyNumberFormat="1" applyFont="1" applyAlignment="1">
      <alignment horizontal="right" wrapText="1"/>
    </xf>
    <xf numFmtId="0" fontId="71" fillId="0" borderId="0" xfId="0" applyFont="1" applyAlignment="1">
      <alignment horizontal="left"/>
    </xf>
    <xf numFmtId="44" fontId="71" fillId="0" borderId="0" xfId="1" applyFont="1" applyAlignment="1">
      <alignment horizontal="right"/>
    </xf>
    <xf numFmtId="0" fontId="71" fillId="0" borderId="1" xfId="0" applyFont="1" applyBorder="1" applyAlignment="1">
      <alignment horizontal="left"/>
    </xf>
    <xf numFmtId="44" fontId="71" fillId="0" borderId="1" xfId="1" applyFont="1" applyBorder="1" applyAlignment="1">
      <alignment horizontal="right"/>
    </xf>
    <xf numFmtId="166" fontId="72" fillId="0" borderId="0" xfId="0" applyNumberFormat="1" applyFont="1" applyAlignment="1">
      <alignment horizontal="right"/>
    </xf>
    <xf numFmtId="44" fontId="72" fillId="0" borderId="0" xfId="1" applyFont="1" applyAlignment="1">
      <alignment horizontal="right"/>
    </xf>
    <xf numFmtId="0" fontId="73" fillId="0" borderId="0" xfId="0" applyFont="1" applyAlignment="1">
      <alignment horizontal="left" wrapText="1"/>
    </xf>
    <xf numFmtId="0" fontId="71" fillId="0" borderId="0" xfId="0" applyFont="1" applyAlignment="1">
      <alignment horizontal="left" wrapText="1"/>
    </xf>
    <xf numFmtId="165" fontId="65" fillId="0" borderId="0" xfId="0" applyNumberFormat="1" applyFont="1" applyAlignment="1">
      <alignment horizontal="left" wrapText="1"/>
    </xf>
    <xf numFmtId="0" fontId="14" fillId="0" borderId="0" xfId="0" applyFont="1" applyAlignment="1">
      <alignment horizontal="left" wrapText="1"/>
    </xf>
    <xf numFmtId="44" fontId="14" fillId="0" borderId="0" xfId="1" applyFont="1" applyAlignment="1">
      <alignment horizontal="left" wrapText="1"/>
    </xf>
    <xf numFmtId="44" fontId="14" fillId="0" borderId="0" xfId="1" applyFont="1" applyFill="1" applyBorder="1" applyAlignment="1">
      <alignment horizontal="left" wrapText="1"/>
    </xf>
    <xf numFmtId="166" fontId="71" fillId="0" borderId="0" xfId="1" applyNumberFormat="1" applyFont="1" applyFill="1" applyBorder="1" applyAlignment="1">
      <alignment horizontal="right" wrapText="1"/>
    </xf>
    <xf numFmtId="165" fontId="64" fillId="0" borderId="1" xfId="0" applyNumberFormat="1" applyFont="1" applyBorder="1" applyAlignment="1">
      <alignment horizontal="left" wrapText="1"/>
    </xf>
    <xf numFmtId="166" fontId="71" fillId="0" borderId="1" xfId="1" applyNumberFormat="1" applyFont="1" applyFill="1" applyBorder="1" applyAlignment="1">
      <alignment horizontal="right"/>
    </xf>
    <xf numFmtId="165" fontId="9" fillId="0" borderId="0" xfId="1" applyNumberFormat="1" applyFont="1" applyBorder="1" applyAlignment="1">
      <alignment horizontal="left"/>
    </xf>
    <xf numFmtId="44" fontId="71" fillId="0" borderId="0" xfId="1" applyFont="1" applyFill="1" applyBorder="1" applyAlignment="1">
      <alignment horizontal="right"/>
    </xf>
    <xf numFmtId="44" fontId="65" fillId="0" borderId="0" xfId="1" applyFont="1" applyFill="1" applyBorder="1" applyAlignment="1">
      <alignment horizontal="right"/>
    </xf>
    <xf numFmtId="165" fontId="9" fillId="0" borderId="52" xfId="0" applyNumberFormat="1" applyFont="1" applyBorder="1" applyAlignment="1">
      <alignment horizontal="left"/>
    </xf>
    <xf numFmtId="0" fontId="14" fillId="0" borderId="0" xfId="0" applyFont="1" applyAlignment="1">
      <alignment horizontal="left"/>
    </xf>
    <xf numFmtId="44" fontId="14" fillId="0" borderId="0" xfId="1" applyFont="1" applyAlignment="1">
      <alignment horizontal="left"/>
    </xf>
    <xf numFmtId="44" fontId="14" fillId="0" borderId="0" xfId="1" applyFont="1" applyFill="1" applyBorder="1" applyAlignment="1">
      <alignment horizontal="left"/>
    </xf>
    <xf numFmtId="44" fontId="9" fillId="0" borderId="0" xfId="1" applyFont="1" applyFill="1" applyBorder="1" applyAlignment="1">
      <alignment horizontal="left"/>
    </xf>
    <xf numFmtId="0" fontId="73" fillId="0" borderId="1" xfId="0" applyFont="1" applyBorder="1" applyAlignment="1">
      <alignment horizontal="left" wrapText="1"/>
    </xf>
    <xf numFmtId="165" fontId="74" fillId="0" borderId="0" xfId="0" applyNumberFormat="1" applyFont="1" applyAlignment="1">
      <alignment horizontal="left"/>
    </xf>
    <xf numFmtId="0" fontId="74" fillId="0" borderId="0" xfId="0" applyFont="1" applyAlignment="1">
      <alignment horizontal="left" wrapText="1"/>
    </xf>
    <xf numFmtId="0" fontId="75" fillId="0" borderId="0" xfId="0" applyFont="1" applyAlignment="1">
      <alignment horizontal="left" wrapText="1"/>
    </xf>
    <xf numFmtId="165" fontId="65" fillId="0" borderId="0" xfId="0" applyNumberFormat="1" applyFont="1" applyAlignment="1">
      <alignment horizontal="left"/>
    </xf>
    <xf numFmtId="165" fontId="64" fillId="3" borderId="50" xfId="0" applyNumberFormat="1" applyFont="1" applyFill="1" applyBorder="1" applyAlignment="1">
      <alignment horizontal="left"/>
    </xf>
    <xf numFmtId="0" fontId="64" fillId="0" borderId="51" xfId="0" applyFont="1" applyBorder="1" applyAlignment="1">
      <alignment horizontal="left"/>
    </xf>
    <xf numFmtId="0" fontId="64" fillId="0" borderId="51" xfId="0" applyFont="1" applyBorder="1" applyAlignment="1">
      <alignment horizontal="left" wrapText="1"/>
    </xf>
    <xf numFmtId="44" fontId="64" fillId="0" borderId="51" xfId="1" applyFont="1" applyBorder="1" applyAlignment="1">
      <alignment horizontal="left"/>
    </xf>
    <xf numFmtId="165" fontId="74" fillId="0" borderId="70" xfId="0" applyNumberFormat="1" applyFont="1" applyBorder="1" applyAlignment="1">
      <alignment horizontal="left"/>
    </xf>
    <xf numFmtId="0" fontId="74" fillId="0" borderId="1" xfId="0" applyFont="1" applyBorder="1" applyAlignment="1">
      <alignment horizontal="left" wrapText="1"/>
    </xf>
    <xf numFmtId="0" fontId="64" fillId="0" borderId="49" xfId="0" applyFont="1" applyBorder="1" applyAlignment="1">
      <alignment horizontal="left"/>
    </xf>
    <xf numFmtId="0" fontId="67" fillId="0" borderId="0" xfId="0" applyFont="1" applyAlignment="1">
      <alignment horizontal="left"/>
    </xf>
    <xf numFmtId="44" fontId="10" fillId="0" borderId="0" xfId="1" applyFont="1" applyBorder="1" applyAlignment="1">
      <alignment horizontal="left"/>
    </xf>
    <xf numFmtId="44" fontId="9" fillId="0" borderId="1" xfId="1" applyFont="1" applyBorder="1" applyAlignment="1">
      <alignment horizontal="left"/>
    </xf>
    <xf numFmtId="44" fontId="65" fillId="0" borderId="0" xfId="1" applyFont="1" applyAlignment="1">
      <alignment horizontal="left" wrapText="1"/>
    </xf>
    <xf numFmtId="0" fontId="76" fillId="0" borderId="0" xfId="0" applyFont="1" applyAlignment="1">
      <alignment horizontal="left" wrapText="1"/>
    </xf>
    <xf numFmtId="165" fontId="65" fillId="0" borderId="0" xfId="0" applyNumberFormat="1" applyFont="1" applyAlignment="1">
      <alignment horizontal="left" vertical="center" wrapText="1"/>
    </xf>
    <xf numFmtId="44" fontId="64" fillId="0" borderId="1" xfId="1" applyFont="1" applyFill="1" applyBorder="1" applyAlignment="1">
      <alignment horizontal="left" wrapText="1"/>
    </xf>
    <xf numFmtId="0" fontId="75" fillId="0" borderId="0" xfId="0" applyFont="1" applyAlignment="1">
      <alignment horizontal="left"/>
    </xf>
    <xf numFmtId="0" fontId="64" fillId="0" borderId="0" xfId="1" applyNumberFormat="1" applyFont="1" applyFill="1" applyBorder="1" applyAlignment="1">
      <alignment horizontal="left" wrapText="1"/>
    </xf>
    <xf numFmtId="0" fontId="9" fillId="0" borderId="0" xfId="0" applyFont="1" applyAlignment="1">
      <alignment horizontal="left" wrapText="1"/>
    </xf>
    <xf numFmtId="0" fontId="64" fillId="0" borderId="0" xfId="1" applyNumberFormat="1" applyFont="1" applyFill="1" applyBorder="1" applyAlignment="1">
      <alignment horizontal="left"/>
    </xf>
    <xf numFmtId="44" fontId="9" fillId="0" borderId="0" xfId="1" applyFont="1" applyBorder="1" applyAlignment="1">
      <alignment horizontal="right"/>
    </xf>
    <xf numFmtId="0" fontId="9" fillId="0" borderId="1" xfId="0" applyFont="1" applyBorder="1" applyAlignment="1">
      <alignment horizontal="left" wrapText="1"/>
    </xf>
    <xf numFmtId="0" fontId="64" fillId="0" borderId="1" xfId="1" applyNumberFormat="1" applyFont="1" applyFill="1" applyBorder="1" applyAlignment="1">
      <alignment horizontal="left"/>
    </xf>
    <xf numFmtId="165" fontId="65" fillId="0" borderId="0" xfId="0" applyNumberFormat="1" applyFont="1" applyAlignment="1">
      <alignment horizontal="left" wrapText="1"/>
    </xf>
    <xf numFmtId="165" fontId="9" fillId="0" borderId="1" xfId="0" applyNumberFormat="1" applyFont="1" applyBorder="1" applyAlignment="1">
      <alignment horizontal="left" wrapText="1"/>
    </xf>
    <xf numFmtId="44" fontId="9" fillId="0" borderId="1" xfId="1" applyFont="1" applyBorder="1" applyAlignment="1">
      <alignment horizontal="left" wrapText="1"/>
    </xf>
    <xf numFmtId="44" fontId="10" fillId="0" borderId="0" xfId="1" applyFont="1" applyFill="1" applyBorder="1" applyAlignment="1">
      <alignment horizontal="left" wrapText="1"/>
    </xf>
    <xf numFmtId="165" fontId="9" fillId="0" borderId="0" xfId="0" applyNumberFormat="1" applyFont="1" applyAlignment="1">
      <alignment horizontal="left" wrapText="1"/>
    </xf>
    <xf numFmtId="44" fontId="9" fillId="0" borderId="0" xfId="1" applyFont="1" applyAlignment="1">
      <alignment horizontal="left" wrapText="1"/>
    </xf>
    <xf numFmtId="44" fontId="9" fillId="0" borderId="0" xfId="1" applyFont="1" applyFill="1" applyBorder="1" applyAlignment="1">
      <alignment horizontal="left" wrapText="1"/>
    </xf>
    <xf numFmtId="165" fontId="14" fillId="0" borderId="0" xfId="0" applyNumberFormat="1" applyFont="1" applyAlignment="1">
      <alignment horizontal="left"/>
    </xf>
    <xf numFmtId="44" fontId="14" fillId="0" borderId="0" xfId="1" applyFont="1" applyBorder="1" applyAlignment="1">
      <alignment horizontal="left"/>
    </xf>
    <xf numFmtId="0" fontId="8" fillId="14" borderId="67" xfId="0" applyFont="1" applyFill="1" applyBorder="1" applyAlignment="1">
      <alignment horizontal="center" vertical="center"/>
    </xf>
    <xf numFmtId="165" fontId="8" fillId="14" borderId="68" xfId="0" applyNumberFormat="1" applyFont="1" applyFill="1" applyBorder="1" applyAlignment="1">
      <alignment horizontal="center" vertical="center"/>
    </xf>
    <xf numFmtId="0" fontId="8" fillId="14" borderId="68" xfId="0" applyFont="1" applyFill="1" applyBorder="1" applyAlignment="1">
      <alignment horizontal="center" vertical="center" wrapText="1"/>
    </xf>
    <xf numFmtId="0" fontId="8" fillId="14" borderId="68" xfId="0" applyFont="1" applyFill="1" applyBorder="1" applyAlignment="1">
      <alignment horizontal="center" vertical="center"/>
    </xf>
    <xf numFmtId="44" fontId="49" fillId="14" borderId="68" xfId="1" applyFont="1" applyFill="1" applyBorder="1" applyAlignment="1">
      <alignment horizontal="center" vertical="center"/>
    </xf>
    <xf numFmtId="44" fontId="8" fillId="14" borderId="68" xfId="1" applyFont="1" applyFill="1" applyBorder="1" applyAlignment="1">
      <alignment horizontal="center" vertical="center"/>
    </xf>
    <xf numFmtId="0" fontId="8" fillId="14" borderId="69" xfId="0" applyFont="1" applyFill="1" applyBorder="1" applyAlignment="1">
      <alignment horizontal="center" vertical="center"/>
    </xf>
    <xf numFmtId="165" fontId="10" fillId="0" borderId="0" xfId="0" applyNumberFormat="1" applyFont="1" applyAlignment="1">
      <alignment horizontal="center" vertical="center"/>
    </xf>
    <xf numFmtId="0" fontId="10" fillId="0" borderId="0" xfId="0" applyFont="1" applyAlignment="1">
      <alignment horizontal="center" vertical="center"/>
    </xf>
    <xf numFmtId="165" fontId="64" fillId="0" borderId="0" xfId="0" applyNumberFormat="1" applyFont="1" applyBorder="1" applyAlignment="1">
      <alignment horizontal="left"/>
    </xf>
    <xf numFmtId="0" fontId="64" fillId="0" borderId="0" xfId="0" applyFont="1" applyBorder="1" applyAlignment="1">
      <alignment horizontal="left" wrapText="1"/>
    </xf>
    <xf numFmtId="0" fontId="64" fillId="0" borderId="0" xfId="0" applyFont="1" applyBorder="1" applyAlignment="1">
      <alignment horizontal="left"/>
    </xf>
    <xf numFmtId="165" fontId="64" fillId="0" borderId="52" xfId="0" applyNumberFormat="1" applyFont="1" applyBorder="1" applyAlignment="1">
      <alignment horizontal="left"/>
    </xf>
    <xf numFmtId="0" fontId="64" fillId="0" borderId="52" xfId="0" applyFont="1" applyBorder="1" applyAlignment="1">
      <alignment horizontal="left" wrapText="1"/>
    </xf>
    <xf numFmtId="0" fontId="64" fillId="0" borderId="52" xfId="0" applyFont="1" applyBorder="1" applyAlignment="1">
      <alignment horizontal="left"/>
    </xf>
    <xf numFmtId="0" fontId="69" fillId="0" borderId="52" xfId="0" applyFont="1" applyBorder="1" applyAlignment="1">
      <alignment horizontal="left"/>
    </xf>
    <xf numFmtId="44" fontId="69" fillId="0" borderId="52" xfId="1" applyFont="1" applyBorder="1" applyAlignment="1">
      <alignment horizontal="left"/>
    </xf>
    <xf numFmtId="0" fontId="69" fillId="0" borderId="0" xfId="0" applyFont="1" applyBorder="1" applyAlignment="1">
      <alignment horizontal="left"/>
    </xf>
    <xf numFmtId="44" fontId="64" fillId="0" borderId="0" xfId="0" applyNumberFormat="1" applyFont="1" applyBorder="1" applyAlignment="1">
      <alignment horizontal="left"/>
    </xf>
    <xf numFmtId="0" fontId="21" fillId="0" borderId="0" xfId="0" applyFont="1" applyAlignment="1">
      <alignment horizontal="left" vertical="center" wrapText="1"/>
    </xf>
    <xf numFmtId="44" fontId="64" fillId="0" borderId="52" xfId="0" applyNumberFormat="1" applyFont="1" applyBorder="1" applyAlignment="1">
      <alignment horizontal="left"/>
    </xf>
    <xf numFmtId="44" fontId="65" fillId="0" borderId="0" xfId="0" applyNumberFormat="1" applyFont="1" applyAlignment="1">
      <alignment horizontal="left"/>
    </xf>
    <xf numFmtId="44" fontId="10" fillId="8" borderId="16" xfId="1" applyFont="1" applyFill="1" applyBorder="1" applyAlignment="1">
      <alignment horizontal="center" wrapText="1"/>
    </xf>
    <xf numFmtId="44" fontId="10" fillId="8" borderId="11" xfId="1" applyFont="1" applyFill="1" applyBorder="1" applyAlignment="1">
      <alignment horizontal="center" wrapText="1"/>
    </xf>
    <xf numFmtId="44" fontId="10" fillId="8" borderId="17" xfId="1" applyFont="1" applyFill="1" applyBorder="1" applyAlignment="1">
      <alignment horizontal="center" wrapText="1"/>
    </xf>
    <xf numFmtId="44" fontId="33" fillId="0" borderId="0" xfId="1" applyFont="1"/>
    <xf numFmtId="6" fontId="33" fillId="0" borderId="86" xfId="0" applyNumberFormat="1" applyFont="1" applyBorder="1"/>
    <xf numFmtId="0" fontId="33" fillId="0" borderId="52" xfId="0" applyFont="1" applyBorder="1"/>
    <xf numFmtId="0" fontId="22" fillId="12" borderId="11" xfId="0" applyFont="1" applyFill="1" applyBorder="1"/>
    <xf numFmtId="1" fontId="22" fillId="12" borderId="11" xfId="0" applyNumberFormat="1" applyFont="1" applyFill="1" applyBorder="1" applyAlignment="1">
      <alignment horizontal="center"/>
    </xf>
    <xf numFmtId="44" fontId="22" fillId="12" borderId="11" xfId="0" applyNumberFormat="1" applyFont="1" applyFill="1" applyBorder="1"/>
    <xf numFmtId="0" fontId="33" fillId="0" borderId="11" xfId="0" applyFont="1" applyBorder="1"/>
    <xf numFmtId="1" fontId="33" fillId="0" borderId="11" xfId="0" applyNumberFormat="1" applyFont="1" applyBorder="1" applyAlignment="1">
      <alignment horizontal="center"/>
    </xf>
    <xf numFmtId="44" fontId="33" fillId="0" borderId="11" xfId="0" applyNumberFormat="1" applyFont="1" applyBorder="1"/>
    <xf numFmtId="0" fontId="33" fillId="13" borderId="11" xfId="0" applyFont="1" applyFill="1" applyBorder="1"/>
    <xf numFmtId="1" fontId="33" fillId="13" borderId="11" xfId="0" applyNumberFormat="1" applyFont="1" applyFill="1" applyBorder="1" applyAlignment="1">
      <alignment horizontal="center"/>
    </xf>
    <xf numFmtId="44" fontId="33" fillId="13" borderId="11" xfId="0" applyNumberFormat="1" applyFont="1" applyFill="1" applyBorder="1"/>
    <xf numFmtId="44" fontId="33" fillId="0" borderId="86" xfId="0" applyNumberFormat="1" applyFont="1" applyBorder="1"/>
    <xf numFmtId="0" fontId="33" fillId="0" borderId="86" xfId="0" applyFont="1" applyBorder="1"/>
    <xf numFmtId="0" fontId="33" fillId="0" borderId="87" xfId="0" applyFont="1" applyBorder="1"/>
    <xf numFmtId="0" fontId="33" fillId="0" borderId="12" xfId="0" applyFont="1" applyBorder="1"/>
    <xf numFmtId="1" fontId="33" fillId="0" borderId="12" xfId="0" applyNumberFormat="1" applyFont="1" applyBorder="1" applyAlignment="1">
      <alignment horizontal="center"/>
    </xf>
    <xf numFmtId="44" fontId="33" fillId="0" borderId="12" xfId="0" applyNumberFormat="1" applyFont="1" applyBorder="1"/>
    <xf numFmtId="0" fontId="33" fillId="0" borderId="40" xfId="0" applyFont="1" applyBorder="1"/>
    <xf numFmtId="1" fontId="33" fillId="0" borderId="40" xfId="0" applyNumberFormat="1" applyFont="1" applyBorder="1" applyAlignment="1">
      <alignment horizontal="center"/>
    </xf>
    <xf numFmtId="44" fontId="33" fillId="0" borderId="40" xfId="0" applyNumberFormat="1" applyFont="1" applyBorder="1"/>
    <xf numFmtId="44" fontId="33" fillId="0" borderId="40" xfId="1" applyFont="1" applyBorder="1"/>
    <xf numFmtId="1" fontId="33" fillId="0" borderId="64" xfId="0" applyNumberFormat="1" applyFont="1" applyBorder="1" applyAlignment="1">
      <alignment horizontal="center"/>
    </xf>
    <xf numFmtId="44" fontId="33" fillId="0" borderId="64" xfId="0" applyNumberFormat="1" applyFont="1" applyBorder="1"/>
    <xf numFmtId="0" fontId="77" fillId="0" borderId="0" xfId="0" applyFont="1" applyAlignment="1">
      <alignment vertical="center"/>
    </xf>
    <xf numFmtId="0" fontId="78" fillId="0" borderId="0" xfId="1" applyNumberFormat="1" applyFont="1" applyAlignment="1">
      <alignment vertical="center" wrapText="1"/>
    </xf>
    <xf numFmtId="44" fontId="30" fillId="0" borderId="52" xfId="0" applyNumberFormat="1" applyFont="1" applyBorder="1"/>
    <xf numFmtId="0" fontId="79" fillId="0" borderId="0" xfId="0" applyFont="1"/>
    <xf numFmtId="0" fontId="79" fillId="0" borderId="0" xfId="0" applyFont="1" applyAlignment="1">
      <alignment horizontal="left" vertical="center" wrapText="1"/>
    </xf>
    <xf numFmtId="1" fontId="33" fillId="0" borderId="52" xfId="0" applyNumberFormat="1" applyFont="1" applyBorder="1"/>
    <xf numFmtId="0" fontId="33" fillId="0" borderId="74" xfId="0" applyFont="1" applyBorder="1"/>
    <xf numFmtId="1" fontId="33" fillId="0" borderId="74" xfId="0" applyNumberFormat="1" applyFont="1" applyBorder="1"/>
    <xf numFmtId="44" fontId="10" fillId="0" borderId="6" xfId="1" applyFont="1" applyFill="1" applyBorder="1" applyAlignment="1">
      <alignment horizontal="left" vertical="center" wrapText="1"/>
    </xf>
    <xf numFmtId="44" fontId="60" fillId="0" borderId="0" xfId="0" applyNumberFormat="1" applyFont="1" applyAlignment="1">
      <alignment horizontal="left"/>
    </xf>
    <xf numFmtId="0" fontId="60" fillId="0" borderId="40" xfId="5" applyNumberFormat="1" applyFont="1" applyBorder="1" applyAlignment="1">
      <alignment horizontal="right"/>
    </xf>
    <xf numFmtId="44" fontId="59" fillId="0" borderId="40" xfId="1" applyFont="1" applyBorder="1" applyAlignment="1">
      <alignment horizontal="left"/>
    </xf>
    <xf numFmtId="1" fontId="60" fillId="0" borderId="40" xfId="5" applyNumberFormat="1" applyFont="1" applyBorder="1" applyAlignment="1">
      <alignment horizontal="right"/>
    </xf>
    <xf numFmtId="164" fontId="60" fillId="0" borderId="40" xfId="5" applyNumberFormat="1" applyFont="1" applyBorder="1" applyAlignment="1">
      <alignment horizontal="right"/>
    </xf>
    <xf numFmtId="0" fontId="14" fillId="0" borderId="52" xfId="0" applyFont="1" applyBorder="1" applyAlignment="1">
      <alignment horizontal="left"/>
    </xf>
    <xf numFmtId="44" fontId="14" fillId="0" borderId="52" xfId="1" applyFont="1" applyBorder="1" applyAlignment="1">
      <alignment horizontal="left"/>
    </xf>
    <xf numFmtId="0" fontId="9" fillId="0" borderId="52" xfId="0" applyFont="1" applyBorder="1" applyAlignment="1">
      <alignment horizontal="left" wrapText="1"/>
    </xf>
    <xf numFmtId="44" fontId="9" fillId="10" borderId="0" xfId="1" applyFont="1" applyFill="1"/>
    <xf numFmtId="44" fontId="8" fillId="14" borderId="6" xfId="1" applyFont="1" applyFill="1" applyBorder="1" applyAlignment="1">
      <alignment horizontal="left"/>
    </xf>
    <xf numFmtId="0" fontId="81" fillId="0" borderId="0" xfId="0" applyFont="1" applyAlignment="1">
      <alignment horizontal="center"/>
    </xf>
    <xf numFmtId="0" fontId="0" fillId="0" borderId="0" xfId="0" applyAlignment="1"/>
    <xf numFmtId="0" fontId="39" fillId="0" borderId="0" xfId="0" applyFont="1" applyAlignment="1"/>
    <xf numFmtId="44" fontId="39" fillId="0" borderId="0" xfId="0" applyNumberFormat="1" applyFont="1" applyAlignment="1"/>
    <xf numFmtId="0" fontId="39" fillId="0" borderId="52" xfId="0" applyFont="1" applyBorder="1" applyAlignment="1"/>
    <xf numFmtId="44" fontId="39" fillId="0" borderId="52" xfId="0" applyNumberFormat="1" applyFont="1" applyBorder="1" applyAlignment="1"/>
    <xf numFmtId="0" fontId="0" fillId="0" borderId="0" xfId="0" applyBorder="1" applyAlignment="1"/>
    <xf numFmtId="0" fontId="30" fillId="0" borderId="0" xfId="0" applyFont="1" applyBorder="1" applyAlignment="1"/>
    <xf numFmtId="44" fontId="30" fillId="0" borderId="0" xfId="0" applyNumberFormat="1" applyFont="1" applyBorder="1" applyAlignment="1"/>
    <xf numFmtId="0" fontId="39" fillId="0" borderId="0" xfId="0" applyFont="1" applyBorder="1" applyAlignment="1"/>
    <xf numFmtId="44" fontId="39" fillId="0" borderId="0" xfId="0" applyNumberFormat="1" applyFont="1" applyBorder="1" applyAlignment="1"/>
    <xf numFmtId="49" fontId="83" fillId="0" borderId="0" xfId="0" applyNumberFormat="1" applyFont="1" applyAlignment="1">
      <alignment horizontal="center"/>
    </xf>
    <xf numFmtId="49" fontId="84" fillId="0" borderId="0" xfId="0" applyNumberFormat="1" applyFont="1" applyAlignment="1">
      <alignment horizontal="center"/>
    </xf>
    <xf numFmtId="44" fontId="82" fillId="0" borderId="0" xfId="0" applyNumberFormat="1" applyFont="1" applyAlignment="1"/>
    <xf numFmtId="0" fontId="85" fillId="0" borderId="0" xfId="0" applyFont="1" applyAlignment="1"/>
    <xf numFmtId="0" fontId="83" fillId="0" borderId="0" xfId="0" applyFont="1" applyAlignment="1"/>
    <xf numFmtId="49" fontId="85" fillId="0" borderId="0" xfId="0" applyNumberFormat="1" applyFont="1" applyAlignment="1">
      <alignment horizontal="center"/>
    </xf>
    <xf numFmtId="0" fontId="39" fillId="0" borderId="0" xfId="0" applyFont="1" applyFill="1" applyBorder="1" applyAlignment="1"/>
    <xf numFmtId="44" fontId="39" fillId="0" borderId="0" xfId="0" applyNumberFormat="1" applyFont="1" applyFill="1" applyBorder="1" applyAlignment="1"/>
    <xf numFmtId="0" fontId="0" fillId="0" borderId="0" xfId="0" applyFont="1" applyAlignment="1"/>
    <xf numFmtId="1" fontId="39" fillId="0" borderId="0" xfId="0" applyNumberFormat="1" applyFont="1" applyBorder="1" applyAlignment="1"/>
    <xf numFmtId="0" fontId="87" fillId="22" borderId="0" xfId="0" applyFont="1" applyFill="1" applyAlignment="1">
      <alignment horizontal="center" wrapText="1"/>
    </xf>
    <xf numFmtId="0" fontId="86" fillId="0" borderId="0" xfId="0" applyFont="1" applyAlignment="1">
      <alignment horizontal="center" wrapText="1"/>
    </xf>
    <xf numFmtId="44" fontId="39" fillId="0" borderId="0" xfId="1" applyFont="1" applyBorder="1" applyAlignment="1">
      <alignment horizontal="left" wrapText="1"/>
    </xf>
    <xf numFmtId="0" fontId="82" fillId="0" borderId="0" xfId="0" applyFont="1" applyBorder="1" applyAlignment="1"/>
    <xf numFmtId="0" fontId="39" fillId="13" borderId="64" xfId="0" applyFont="1" applyFill="1" applyBorder="1" applyAlignment="1"/>
    <xf numFmtId="44" fontId="39" fillId="13" borderId="64" xfId="0" applyNumberFormat="1" applyFont="1" applyFill="1" applyBorder="1" applyAlignment="1"/>
    <xf numFmtId="0" fontId="80" fillId="0" borderId="0" xfId="0" applyFont="1" applyAlignment="1">
      <alignment horizontal="center"/>
    </xf>
    <xf numFmtId="0" fontId="88" fillId="0" borderId="0" xfId="0" applyFont="1" applyAlignment="1"/>
    <xf numFmtId="0" fontId="88" fillId="0" borderId="52" xfId="0" applyFont="1" applyBorder="1" applyAlignment="1"/>
    <xf numFmtId="1" fontId="39" fillId="0" borderId="52" xfId="0" applyNumberFormat="1" applyFont="1" applyBorder="1" applyAlignment="1"/>
    <xf numFmtId="1" fontId="39" fillId="0" borderId="0" xfId="0" applyNumberFormat="1" applyFont="1" applyAlignment="1"/>
    <xf numFmtId="0" fontId="86" fillId="0" borderId="0" xfId="0" applyFont="1" applyAlignment="1">
      <alignment horizontal="center" vertical="center" wrapText="1"/>
    </xf>
    <xf numFmtId="0" fontId="0" fillId="13" borderId="64" xfId="0" applyFont="1" applyFill="1" applyBorder="1" applyAlignment="1"/>
    <xf numFmtId="0" fontId="0" fillId="13" borderId="64" xfId="0" applyFill="1" applyBorder="1" applyAlignment="1"/>
    <xf numFmtId="1" fontId="39" fillId="13" borderId="64" xfId="0" applyNumberFormat="1" applyFont="1" applyFill="1" applyBorder="1" applyAlignment="1"/>
    <xf numFmtId="1" fontId="86" fillId="0" borderId="0" xfId="0" applyNumberFormat="1" applyFont="1" applyAlignment="1">
      <alignment horizontal="center" vertical="center" wrapText="1"/>
    </xf>
    <xf numFmtId="0" fontId="39" fillId="0" borderId="0" xfId="0" applyNumberFormat="1" applyFont="1" applyAlignment="1"/>
    <xf numFmtId="0" fontId="88" fillId="0" borderId="0" xfId="0" applyFont="1" applyBorder="1" applyAlignment="1"/>
    <xf numFmtId="0" fontId="87" fillId="22" borderId="0" xfId="0" applyFont="1" applyFill="1" applyAlignment="1">
      <alignment horizontal="center" wrapText="1"/>
    </xf>
  </cellXfs>
  <cellStyles count="7">
    <cellStyle name="Comma" xfId="5" builtinId="3"/>
    <cellStyle name="Currency" xfId="1" builtinId="4"/>
    <cellStyle name="GroupedCellStyle" xfId="3" xr:uid="{00000000-0005-0000-0000-000007000000}"/>
    <cellStyle name="HeaderCellStyle" xfId="2" xr:uid="{00000000-0005-0000-0000-000006000000}"/>
    <cellStyle name="Normal" xfId="0" builtinId="0"/>
    <cellStyle name="Percent" xfId="6" builtinId="5"/>
    <cellStyle name="TotalCellStyle" xfId="4" xr:uid="{00000000-0005-0000-0000-000008000000}"/>
  </cellStyles>
  <dxfs count="0"/>
  <tableStyles count="0" defaultTableStyle="TableStyleMedium2" defaultPivotStyle="PivotStyleLight16"/>
  <colors>
    <mruColors>
      <color rgb="FFA2192C"/>
      <color rgb="FFEA160F"/>
      <color rgb="FFDF1207"/>
      <color rgb="FF596570"/>
      <color rgb="FFF8180F"/>
      <color rgb="FFFF2F92"/>
      <color rgb="FFFF2600"/>
      <color rgb="FFF52C59"/>
      <color rgb="FFF83E07"/>
      <color rgb="FFA118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65990</xdr:colOff>
      <xdr:row>0</xdr:row>
      <xdr:rowOff>0</xdr:rowOff>
    </xdr:from>
    <xdr:ext cx="5153710" cy="896399"/>
    <xdr:sp macro="" textlink="">
      <xdr:nvSpPr>
        <xdr:cNvPr id="2" name="Rectangle 1">
          <a:extLst>
            <a:ext uri="{FF2B5EF4-FFF2-40B4-BE49-F238E27FC236}">
              <a16:creationId xmlns:a16="http://schemas.microsoft.com/office/drawing/2014/main" id="{0C6C73F4-9D36-90F0-4DA3-63E548D0A918}"/>
            </a:ext>
          </a:extLst>
        </xdr:cNvPr>
        <xdr:cNvSpPr/>
      </xdr:nvSpPr>
      <xdr:spPr>
        <a:xfrm>
          <a:off x="65990" y="0"/>
          <a:ext cx="5153710" cy="896399"/>
        </a:xfrm>
        <a:prstGeom prst="rect">
          <a:avLst/>
        </a:prstGeom>
        <a:noFill/>
      </xdr:spPr>
      <xdr:txBody>
        <a:bodyPr wrap="square" lIns="91440" tIns="45720" rIns="91440" bIns="45720">
          <a:spAutoFit/>
        </a:bodyPr>
        <a:lstStyle/>
        <a:p>
          <a:pPr algn="ctr"/>
          <a:r>
            <a:rPr lang="en-US" sz="5400" b="0" cap="none" spc="0">
              <a:ln w="0">
                <a:solidFill>
                  <a:srgbClr val="DF1207"/>
                </a:solidFill>
              </a:ln>
              <a:solidFill>
                <a:srgbClr val="DF1207"/>
              </a:solidFill>
              <a:effectLst>
                <a:outerShdw blurRad="50800" dist="38100" dir="2700000" algn="tl" rotWithShape="0">
                  <a:prstClr val="black">
                    <a:alpha val="40000"/>
                  </a:prstClr>
                </a:outerShdw>
                <a:reflection blurRad="6350" stA="53000" endA="300" endPos="36000" dir="5400000" sy="-90000" algn="bl" rotWithShape="0"/>
              </a:effectLst>
            </a:rPr>
            <a:t>Scholarships</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262119</xdr:colOff>
      <xdr:row>0</xdr:row>
      <xdr:rowOff>0</xdr:rowOff>
    </xdr:from>
    <xdr:ext cx="2141485" cy="936988"/>
    <xdr:sp macro="" textlink="">
      <xdr:nvSpPr>
        <xdr:cNvPr id="2" name="Rectangle 1">
          <a:extLst>
            <a:ext uri="{FF2B5EF4-FFF2-40B4-BE49-F238E27FC236}">
              <a16:creationId xmlns:a16="http://schemas.microsoft.com/office/drawing/2014/main" id="{981A26E1-2C8A-B94C-A879-9A4AC0E9F981}"/>
            </a:ext>
          </a:extLst>
        </xdr:cNvPr>
        <xdr:cNvSpPr/>
      </xdr:nvSpPr>
      <xdr:spPr>
        <a:xfrm>
          <a:off x="262119" y="0"/>
          <a:ext cx="2141485" cy="936988"/>
        </a:xfrm>
        <a:prstGeom prst="rect">
          <a:avLst/>
        </a:prstGeom>
        <a:noFill/>
      </xdr:spPr>
      <xdr:txBody>
        <a:bodyPr wrap="none" lIns="91440" tIns="0" rIns="91440" bIns="91440">
          <a:spAutoFit/>
        </a:bodyPr>
        <a:lstStyle/>
        <a:p>
          <a:pPr algn="ctr"/>
          <a:r>
            <a:rPr lang="en-US" sz="5400" b="0" cap="none" spc="0">
              <a:ln w="0"/>
              <a:solidFill>
                <a:srgbClr val="FF2600"/>
              </a:solidFill>
              <a:effectLst>
                <a:reflection blurRad="6350" stA="53000" endA="300" endPos="36000" dir="5400000" sy="-90000" algn="bl" rotWithShape="0"/>
              </a:effectLst>
            </a:rPr>
            <a:t>Comps</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187961</xdr:colOff>
      <xdr:row>0</xdr:row>
      <xdr:rowOff>160020</xdr:rowOff>
    </xdr:from>
    <xdr:to>
      <xdr:col>1</xdr:col>
      <xdr:colOff>764825</xdr:colOff>
      <xdr:row>4</xdr:row>
      <xdr:rowOff>193040</xdr:rowOff>
    </xdr:to>
    <xdr:pic>
      <xdr:nvPicPr>
        <xdr:cNvPr id="2" name="Picture 1">
          <a:extLst>
            <a:ext uri="{FF2B5EF4-FFF2-40B4-BE49-F238E27FC236}">
              <a16:creationId xmlns:a16="http://schemas.microsoft.com/office/drawing/2014/main" id="{92B0AE39-3AEF-B1A5-37BD-AB92D06F6ED0}"/>
            </a:ext>
          </a:extLst>
        </xdr:cNvPr>
        <xdr:cNvPicPr>
          <a:picLocks noChangeAspect="1"/>
        </xdr:cNvPicPr>
      </xdr:nvPicPr>
      <xdr:blipFill>
        <a:blip xmlns:r="http://schemas.openxmlformats.org/officeDocument/2006/relationships" r:embed="rId1"/>
        <a:stretch>
          <a:fillRect/>
        </a:stretch>
      </xdr:blipFill>
      <xdr:spPr>
        <a:xfrm>
          <a:off x="187961" y="363220"/>
          <a:ext cx="1125504" cy="8458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1397000</xdr:colOff>
      <xdr:row>826</xdr:row>
      <xdr:rowOff>38101</xdr:rowOff>
    </xdr:from>
    <xdr:to>
      <xdr:col>6</xdr:col>
      <xdr:colOff>2146300</xdr:colOff>
      <xdr:row>834</xdr:row>
      <xdr:rowOff>44329</xdr:rowOff>
    </xdr:to>
    <xdr:pic>
      <xdr:nvPicPr>
        <xdr:cNvPr id="2" name="Picture 1">
          <a:extLst>
            <a:ext uri="{FF2B5EF4-FFF2-40B4-BE49-F238E27FC236}">
              <a16:creationId xmlns:a16="http://schemas.microsoft.com/office/drawing/2014/main" id="{517D7C19-CFF9-4CC0-ADDC-71ABB5B11F9F}"/>
            </a:ext>
          </a:extLst>
        </xdr:cNvPr>
        <xdr:cNvPicPr>
          <a:picLocks noChangeAspect="1"/>
        </xdr:cNvPicPr>
      </xdr:nvPicPr>
      <xdr:blipFill rotWithShape="1">
        <a:blip xmlns:r="http://schemas.openxmlformats.org/officeDocument/2006/relationships" r:embed="rId1"/>
        <a:srcRect l="5966" r="10502"/>
        <a:stretch/>
      </xdr:blipFill>
      <xdr:spPr>
        <a:xfrm>
          <a:off x="5448300" y="4572001"/>
          <a:ext cx="4165600" cy="1835028"/>
        </a:xfrm>
        <a:prstGeom prst="rect">
          <a:avLst/>
        </a:prstGeom>
      </xdr:spPr>
    </xdr:pic>
    <xdr:clientData/>
  </xdr:twoCellAnchor>
</xdr:wsDr>
</file>

<file path=xl/theme/theme1.xml><?xml version="1.0" encoding="utf-8"?>
<a:theme xmlns:a="http://schemas.openxmlformats.org/drawingml/2006/main" name="Berlin">
  <a:themeElements>
    <a:clrScheme name="Berlin">
      <a:dk1>
        <a:sysClr val="windowText" lastClr="000000"/>
      </a:dk1>
      <a:lt1>
        <a:sysClr val="window" lastClr="FFFFFF"/>
      </a:lt1>
      <a:dk2>
        <a:srgbClr val="9D360E"/>
      </a:dk2>
      <a:lt2>
        <a:srgbClr val="E7E6E6"/>
      </a:lt2>
      <a:accent1>
        <a:srgbClr val="F09415"/>
      </a:accent1>
      <a:accent2>
        <a:srgbClr val="C1B56B"/>
      </a:accent2>
      <a:accent3>
        <a:srgbClr val="4BAF73"/>
      </a:accent3>
      <a:accent4>
        <a:srgbClr val="5AA6C0"/>
      </a:accent4>
      <a:accent5>
        <a:srgbClr val="D17DF9"/>
      </a:accent5>
      <a:accent6>
        <a:srgbClr val="FA7E5C"/>
      </a:accent6>
      <a:hlink>
        <a:srgbClr val="FFAE3E"/>
      </a:hlink>
      <a:folHlink>
        <a:srgbClr val="FCC77E"/>
      </a:folHlink>
    </a:clrScheme>
    <a:fontScheme name="Berlin">
      <a:majorFont>
        <a:latin typeface="Trebuchet MS" panose="020B060302020202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rebuchet MS" panose="020B060302020202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erlin">
      <a:fillStyleLst>
        <a:solidFill>
          <a:schemeClr val="phClr"/>
        </a:solidFill>
        <a:gradFill rotWithShape="1">
          <a:gsLst>
            <a:gs pos="0">
              <a:schemeClr val="phClr">
                <a:tint val="60000"/>
                <a:satMod val="100000"/>
                <a:lumMod val="110000"/>
              </a:schemeClr>
            </a:gs>
            <a:gs pos="100000">
              <a:schemeClr val="phClr">
                <a:tint val="70000"/>
                <a:satMod val="100000"/>
                <a:lumMod val="100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6000"/>
                <a:shade val="100000"/>
                <a:hueMod val="270000"/>
                <a:satMod val="200000"/>
                <a:lumMod val="128000"/>
              </a:schemeClr>
            </a:gs>
            <a:gs pos="50000">
              <a:schemeClr val="phClr">
                <a:shade val="100000"/>
                <a:hueMod val="100000"/>
                <a:satMod val="110000"/>
                <a:lumMod val="130000"/>
              </a:schemeClr>
            </a:gs>
            <a:gs pos="100000">
              <a:schemeClr val="phClr">
                <a:shade val="78000"/>
                <a:hueMod val="44000"/>
                <a:satMod val="200000"/>
                <a:lumMod val="69000"/>
              </a:schemeClr>
            </a:gs>
          </a:gsLst>
          <a:lin ang="2520000" scaled="0"/>
        </a:gradFill>
      </a:bgFillStyleLst>
    </a:fmtScheme>
  </a:themeElements>
  <a:objectDefaults/>
  <a:extraClrSchemeLst/>
  <a:extLst>
    <a:ext uri="{05A4C25C-085E-4340-85A3-A5531E510DB2}">
      <thm15:themeFamily xmlns:thm15="http://schemas.microsoft.com/office/thememl/2012/main" name="Berlin" id="{7B5DBA9E-B069-418E-9360-A61BDD0615A4}" vid="{C0CBE056-4EF4-4D92-969E-947779DA7AAA}"/>
    </a:ext>
  </a:extLst>
</a:theme>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75E6A-EE60-1349-ACC7-78ED2FB61B2E}">
  <dimension ref="A2:H38"/>
  <sheetViews>
    <sheetView tabSelected="1" workbookViewId="0">
      <selection activeCell="B25" sqref="B25"/>
    </sheetView>
  </sheetViews>
  <sheetFormatPr baseColWidth="10" defaultRowHeight="16"/>
  <cols>
    <col min="1" max="1" width="5.5" style="625" customWidth="1"/>
    <col min="2" max="2" width="27.33203125" style="612" bestFit="1" customWidth="1"/>
    <col min="3" max="3" width="17.83203125" style="612" customWidth="1"/>
    <col min="4" max="4" width="9.6640625" style="612" customWidth="1"/>
    <col min="5" max="5" width="34.5" style="612" customWidth="1"/>
    <col min="6" max="6" width="12.5" style="612" bestFit="1" customWidth="1"/>
    <col min="7" max="7" width="11" style="612" bestFit="1" customWidth="1"/>
    <col min="8" max="16384" width="10.83203125" style="612"/>
  </cols>
  <sheetData>
    <row r="2" spans="1:7" ht="49">
      <c r="B2" s="611" t="s">
        <v>70</v>
      </c>
      <c r="C2" s="611"/>
      <c r="E2" s="638" t="s">
        <v>3004</v>
      </c>
      <c r="F2" s="638"/>
      <c r="G2" s="638"/>
    </row>
    <row r="3" spans="1:7" ht="5" customHeight="1">
      <c r="B3" s="632"/>
      <c r="C3" s="632"/>
      <c r="E3" s="632"/>
      <c r="F3" s="632"/>
      <c r="G3" s="632"/>
    </row>
    <row r="4" spans="1:7" ht="22" customHeight="1">
      <c r="B4" s="633" t="s">
        <v>3034</v>
      </c>
      <c r="C4" s="633"/>
      <c r="E4" s="647">
        <f>G13</f>
        <v>1214.4209677419356</v>
      </c>
      <c r="F4" s="643"/>
      <c r="G4" s="643"/>
    </row>
    <row r="5" spans="1:7" ht="22" customHeight="1">
      <c r="B5" s="633"/>
      <c r="C5" s="633"/>
      <c r="E5" s="643"/>
      <c r="F5" s="643"/>
      <c r="G5" s="643"/>
    </row>
    <row r="6" spans="1:7" ht="5" customHeight="1">
      <c r="B6" s="632"/>
      <c r="C6" s="632"/>
      <c r="E6" s="632"/>
      <c r="F6" s="632"/>
      <c r="G6" s="632"/>
    </row>
    <row r="7" spans="1:7" ht="19" customHeight="1">
      <c r="B7" s="620" t="s">
        <v>3029</v>
      </c>
      <c r="C7" s="621">
        <f>'Convention CASH'!F30</f>
        <v>6980</v>
      </c>
      <c r="D7" s="630"/>
      <c r="E7" s="639" t="s">
        <v>3036</v>
      </c>
      <c r="F7" s="614">
        <f>'2026 Budget FINAL'!D5</f>
        <v>33590.86</v>
      </c>
      <c r="G7" s="613">
        <v>1084</v>
      </c>
    </row>
    <row r="8" spans="1:7" ht="21" customHeight="1">
      <c r="A8" s="623" t="s">
        <v>3027</v>
      </c>
      <c r="B8" s="615" t="s">
        <v>3025</v>
      </c>
      <c r="C8" s="616">
        <f>'CHASE Activity'!G106</f>
        <v>5846.95</v>
      </c>
      <c r="D8" s="630"/>
      <c r="E8" s="640" t="s">
        <v>3038</v>
      </c>
      <c r="F8" s="615"/>
      <c r="G8" s="615">
        <v>116</v>
      </c>
    </row>
    <row r="9" spans="1:7" ht="21" customHeight="1">
      <c r="A9" s="626"/>
      <c r="B9" s="628" t="s">
        <v>3026</v>
      </c>
      <c r="C9" s="629">
        <f>SUM(C7:C8)</f>
        <v>12826.95</v>
      </c>
      <c r="D9" s="630"/>
      <c r="E9" s="613"/>
      <c r="F9" s="613"/>
      <c r="G9" s="613">
        <f>SUM(G7:G8)</f>
        <v>1200</v>
      </c>
    </row>
    <row r="10" spans="1:7" ht="21" customHeight="1">
      <c r="A10" s="622" t="s">
        <v>3028</v>
      </c>
      <c r="B10" s="615" t="s">
        <v>3032</v>
      </c>
      <c r="C10" s="616">
        <f>('CHASE Activity'!E2+'CHASE Activity'!E3)</f>
        <v>7745</v>
      </c>
      <c r="D10" s="630"/>
      <c r="E10" s="640" t="s">
        <v>3037</v>
      </c>
      <c r="F10" s="616">
        <f>'2026 Budget FINAL'!D13</f>
        <v>422</v>
      </c>
      <c r="G10" s="641">
        <f>(F10/31)</f>
        <v>13.612903225806452</v>
      </c>
    </row>
    <row r="11" spans="1:7" ht="21" customHeight="1">
      <c r="B11" s="613" t="s">
        <v>3031</v>
      </c>
      <c r="C11" s="614">
        <f>(C9-C10)</f>
        <v>5081.9500000000007</v>
      </c>
      <c r="D11" s="630"/>
      <c r="E11" s="613"/>
      <c r="F11" s="613"/>
      <c r="G11" s="642">
        <f>(G9-G10)</f>
        <v>1186.3870967741937</v>
      </c>
    </row>
    <row r="12" spans="1:7" ht="21" customHeight="1" thickBot="1">
      <c r="B12" s="636" t="s">
        <v>3030</v>
      </c>
      <c r="C12" s="637">
        <f>'2026 Budget FINAL'!D67</f>
        <v>4212.9000000000015</v>
      </c>
      <c r="D12" s="630"/>
      <c r="E12" s="640" t="s">
        <v>3039</v>
      </c>
      <c r="F12" s="615"/>
      <c r="G12" s="641">
        <f>C15</f>
        <v>28.033870967741912</v>
      </c>
    </row>
    <row r="13" spans="1:7" ht="18" thickTop="1" thickBot="1">
      <c r="B13" s="635" t="s">
        <v>3033</v>
      </c>
      <c r="C13" s="624">
        <f>(C11-C12)</f>
        <v>869.04999999999927</v>
      </c>
      <c r="D13" s="630"/>
      <c r="E13" s="644"/>
      <c r="F13" s="645"/>
      <c r="G13" s="646">
        <f>(G11+G12)</f>
        <v>1214.4209677419356</v>
      </c>
    </row>
    <row r="14" spans="1:7" ht="16" customHeight="1" thickTop="1">
      <c r="C14" s="621">
        <v>31</v>
      </c>
    </row>
    <row r="15" spans="1:7" ht="17">
      <c r="A15" s="627"/>
      <c r="B15" s="634" t="s">
        <v>3035</v>
      </c>
      <c r="C15" s="631">
        <f>(C13/C14)</f>
        <v>28.033870967741912</v>
      </c>
      <c r="E15" s="613"/>
    </row>
    <row r="16" spans="1:7">
      <c r="E16" s="613"/>
    </row>
    <row r="17" spans="2:7" ht="43">
      <c r="E17" s="638" t="s">
        <v>3041</v>
      </c>
      <c r="F17" s="638"/>
      <c r="G17" s="638"/>
    </row>
    <row r="18" spans="2:7" ht="5" customHeight="1">
      <c r="D18" s="617"/>
      <c r="E18" s="650"/>
      <c r="F18" s="650"/>
      <c r="G18" s="650"/>
    </row>
    <row r="19" spans="2:7" ht="18">
      <c r="B19" s="619"/>
      <c r="C19" s="618"/>
      <c r="D19" s="617"/>
      <c r="E19" s="647">
        <f>G24</f>
        <v>240</v>
      </c>
      <c r="F19" s="647"/>
      <c r="G19" s="647"/>
    </row>
    <row r="20" spans="2:7" ht="18">
      <c r="B20" s="618"/>
      <c r="C20" s="618"/>
      <c r="D20" s="617"/>
      <c r="E20" s="647"/>
      <c r="F20" s="647"/>
      <c r="G20" s="647"/>
    </row>
    <row r="21" spans="2:7" ht="5" customHeight="1">
      <c r="B21" s="617"/>
      <c r="C21" s="617"/>
      <c r="D21" s="617"/>
      <c r="E21" s="650"/>
      <c r="F21" s="650"/>
      <c r="G21" s="650"/>
    </row>
    <row r="22" spans="2:7" ht="18" customHeight="1">
      <c r="E22" s="639" t="s">
        <v>3040</v>
      </c>
      <c r="F22" s="614">
        <f>'2026 Budget FINAL'!D6</f>
        <v>25100</v>
      </c>
      <c r="G22" s="648">
        <f>(F22/100)</f>
        <v>251</v>
      </c>
    </row>
    <row r="23" spans="2:7" ht="18" customHeight="1">
      <c r="E23" s="640" t="s">
        <v>3037</v>
      </c>
      <c r="F23" s="616">
        <f>'2026 Budget FINAL'!D14</f>
        <v>1100</v>
      </c>
      <c r="G23" s="641">
        <f>(F23/100)</f>
        <v>11</v>
      </c>
    </row>
    <row r="24" spans="2:7" ht="17" thickBot="1">
      <c r="E24" s="636"/>
      <c r="F24" s="636"/>
      <c r="G24" s="646">
        <f>(G22-G23)</f>
        <v>240</v>
      </c>
    </row>
    <row r="25" spans="2:7" ht="17" thickTop="1">
      <c r="E25" s="649"/>
      <c r="F25" s="620"/>
      <c r="G25" s="631"/>
    </row>
    <row r="26" spans="2:7">
      <c r="E26" s="617"/>
      <c r="F26" s="617"/>
      <c r="G26" s="617"/>
    </row>
    <row r="27" spans="2:7" ht="43">
      <c r="E27" s="638" t="s">
        <v>59</v>
      </c>
      <c r="F27" s="638"/>
      <c r="G27" s="638"/>
    </row>
    <row r="28" spans="2:7" ht="5" customHeight="1">
      <c r="E28" s="650"/>
      <c r="F28" s="650"/>
      <c r="G28" s="650"/>
    </row>
    <row r="29" spans="2:7">
      <c r="E29" s="647">
        <f>G36</f>
        <v>53</v>
      </c>
      <c r="F29" s="647"/>
      <c r="G29" s="647"/>
    </row>
    <row r="30" spans="2:7">
      <c r="E30" s="647"/>
      <c r="F30" s="647"/>
      <c r="G30" s="647"/>
    </row>
    <row r="31" spans="2:7" ht="5" customHeight="1">
      <c r="E31" s="650"/>
      <c r="F31" s="650"/>
      <c r="G31" s="650"/>
    </row>
    <row r="32" spans="2:7" ht="18" customHeight="1">
      <c r="E32" s="639" t="s">
        <v>3042</v>
      </c>
      <c r="F32" s="614"/>
      <c r="G32" s="648">
        <v>129</v>
      </c>
    </row>
    <row r="33" spans="5:8" ht="18" customHeight="1">
      <c r="E33" s="640" t="s">
        <v>3043</v>
      </c>
      <c r="F33" s="616"/>
      <c r="G33" s="641">
        <v>40</v>
      </c>
    </row>
    <row r="34" spans="5:8" ht="18" customHeight="1">
      <c r="E34" s="613" t="s">
        <v>3044</v>
      </c>
      <c r="G34" s="613">
        <f>SUM(G32:G33)</f>
        <v>169</v>
      </c>
    </row>
    <row r="35" spans="5:8" ht="18" customHeight="1">
      <c r="E35" s="615" t="s">
        <v>3045</v>
      </c>
      <c r="F35" s="615"/>
      <c r="G35" s="615">
        <v>116</v>
      </c>
      <c r="H35" s="613"/>
    </row>
    <row r="36" spans="5:8" ht="18" customHeight="1" thickBot="1">
      <c r="E36" s="636" t="s">
        <v>3046</v>
      </c>
      <c r="F36" s="636"/>
      <c r="G36" s="636">
        <f>(G34-G35)</f>
        <v>53</v>
      </c>
      <c r="H36" s="613"/>
    </row>
    <row r="37" spans="5:8" ht="17" thickTop="1">
      <c r="E37" s="613"/>
      <c r="F37" s="613"/>
      <c r="G37" s="613"/>
      <c r="H37" s="613"/>
    </row>
    <row r="38" spans="5:8">
      <c r="E38" s="613"/>
      <c r="F38" s="613"/>
      <c r="G38" s="613"/>
      <c r="H38" s="613"/>
    </row>
  </sheetData>
  <mergeCells count="12">
    <mergeCell ref="E29:G30"/>
    <mergeCell ref="E31:G31"/>
    <mergeCell ref="E17:G17"/>
    <mergeCell ref="E19:G20"/>
    <mergeCell ref="E18:G18"/>
    <mergeCell ref="E21:G21"/>
    <mergeCell ref="E27:G27"/>
    <mergeCell ref="E28:G28"/>
    <mergeCell ref="B2:C2"/>
    <mergeCell ref="B4:C5"/>
    <mergeCell ref="E2:G2"/>
    <mergeCell ref="E4:G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5C3D5-08CD-0C40-A4C9-F2ED5CA59A65}">
  <dimension ref="B1:L42"/>
  <sheetViews>
    <sheetView showGridLines="0" topLeftCell="A20" zoomScale="114" zoomScaleNormal="100" workbookViewId="0">
      <selection activeCell="K36" sqref="K36:L43"/>
    </sheetView>
  </sheetViews>
  <sheetFormatPr baseColWidth="10" defaultRowHeight="18"/>
  <cols>
    <col min="1" max="1" width="2.5" style="79" customWidth="1"/>
    <col min="2" max="2" width="12.33203125" style="79" customWidth="1"/>
    <col min="3" max="3" width="12.33203125" style="80" customWidth="1"/>
    <col min="4" max="4" width="11.1640625" style="79" customWidth="1"/>
    <col min="5" max="5" width="12.33203125" style="79" customWidth="1"/>
    <col min="6" max="6" width="12.33203125" style="97" customWidth="1"/>
    <col min="7" max="7" width="10.5" style="79" customWidth="1"/>
    <col min="8" max="8" width="10.33203125" style="79" customWidth="1"/>
    <col min="9" max="9" width="6.83203125" style="80" customWidth="1"/>
    <col min="10" max="10" width="10.5" style="79" customWidth="1"/>
    <col min="11" max="12" width="13.83203125" style="79" customWidth="1"/>
    <col min="13" max="13" width="13.6640625" style="79" customWidth="1"/>
    <col min="14" max="16384" width="10.83203125" style="79"/>
  </cols>
  <sheetData>
    <row r="1" spans="2:12">
      <c r="C1" s="93"/>
      <c r="D1" s="92"/>
      <c r="E1" s="92"/>
      <c r="F1" s="106"/>
      <c r="G1" s="92"/>
    </row>
    <row r="2" spans="2:12" ht="30" customHeight="1">
      <c r="B2" s="404" t="s">
        <v>431</v>
      </c>
      <c r="C2" s="404"/>
      <c r="D2" s="404"/>
      <c r="E2" s="404"/>
      <c r="F2" s="404"/>
      <c r="G2" s="404"/>
    </row>
    <row r="4" spans="2:12" ht="21" thickBot="1">
      <c r="B4" s="415" t="s">
        <v>451</v>
      </c>
      <c r="C4" s="415"/>
      <c r="D4" s="415"/>
      <c r="E4" s="415"/>
      <c r="F4" s="415"/>
      <c r="G4" s="415"/>
    </row>
    <row r="5" spans="2:12" ht="19" thickBot="1">
      <c r="B5" s="413" t="s">
        <v>449</v>
      </c>
      <c r="C5" s="414"/>
      <c r="D5" s="118">
        <v>100</v>
      </c>
      <c r="E5" s="413" t="s">
        <v>450</v>
      </c>
      <c r="F5" s="414"/>
      <c r="G5" s="118">
        <v>100</v>
      </c>
      <c r="L5" s="82"/>
    </row>
    <row r="6" spans="2:12">
      <c r="B6" s="187" t="s">
        <v>182</v>
      </c>
      <c r="C6" s="187" t="s">
        <v>183</v>
      </c>
      <c r="D6" s="187" t="s">
        <v>184</v>
      </c>
      <c r="E6" s="187" t="s">
        <v>182</v>
      </c>
      <c r="F6" s="188" t="s">
        <v>183</v>
      </c>
      <c r="G6" s="187" t="s">
        <v>184</v>
      </c>
      <c r="I6" s="80" t="s">
        <v>183</v>
      </c>
      <c r="J6" s="79" t="s">
        <v>96</v>
      </c>
    </row>
    <row r="7" spans="2:12">
      <c r="B7" s="88">
        <v>100</v>
      </c>
      <c r="C7" s="80">
        <v>0</v>
      </c>
      <c r="D7" s="81">
        <f t="shared" ref="D7:D12" si="0">(B7*C7)</f>
        <v>0</v>
      </c>
      <c r="E7" s="88">
        <v>100</v>
      </c>
      <c r="F7" s="117">
        <v>0</v>
      </c>
      <c r="G7" s="81">
        <f t="shared" ref="G7:G12" si="1">(E7*F7)</f>
        <v>0</v>
      </c>
      <c r="I7" s="80">
        <v>0</v>
      </c>
      <c r="J7" s="81">
        <f>(H7*I7)</f>
        <v>0</v>
      </c>
    </row>
    <row r="8" spans="2:12">
      <c r="B8" s="88">
        <v>50</v>
      </c>
      <c r="C8" s="80">
        <v>0</v>
      </c>
      <c r="D8" s="81">
        <f t="shared" si="0"/>
        <v>0</v>
      </c>
      <c r="E8" s="88">
        <v>50</v>
      </c>
      <c r="F8" s="117">
        <v>0</v>
      </c>
      <c r="G8" s="81">
        <f t="shared" si="1"/>
        <v>0</v>
      </c>
      <c r="I8" s="80">
        <v>0</v>
      </c>
      <c r="J8" s="83">
        <f>(I8*B8)</f>
        <v>0</v>
      </c>
    </row>
    <row r="9" spans="2:12">
      <c r="B9" s="88">
        <v>20</v>
      </c>
      <c r="C9" s="80">
        <v>2</v>
      </c>
      <c r="D9" s="83">
        <f t="shared" si="0"/>
        <v>40</v>
      </c>
      <c r="E9" s="88">
        <v>20</v>
      </c>
      <c r="F9" s="117">
        <v>1</v>
      </c>
      <c r="G9" s="81">
        <f t="shared" si="1"/>
        <v>20</v>
      </c>
      <c r="I9" s="88">
        <f>(C9+F9)</f>
        <v>3</v>
      </c>
      <c r="J9" s="89">
        <f>(I9*B9)</f>
        <v>60</v>
      </c>
      <c r="K9" s="86"/>
      <c r="L9" s="86"/>
    </row>
    <row r="10" spans="2:12">
      <c r="B10" s="88">
        <v>10</v>
      </c>
      <c r="C10" s="80">
        <v>2</v>
      </c>
      <c r="D10" s="83">
        <f t="shared" si="0"/>
        <v>20</v>
      </c>
      <c r="E10" s="88">
        <v>10</v>
      </c>
      <c r="F10" s="117">
        <v>2</v>
      </c>
      <c r="G10" s="81">
        <f t="shared" si="1"/>
        <v>20</v>
      </c>
      <c r="I10" s="88">
        <f>(C10+F10)</f>
        <v>4</v>
      </c>
      <c r="J10" s="89">
        <f>(I10*B10)</f>
        <v>40</v>
      </c>
      <c r="K10" s="86"/>
      <c r="L10" s="86"/>
    </row>
    <row r="11" spans="2:12">
      <c r="B11" s="88">
        <v>5</v>
      </c>
      <c r="C11" s="80">
        <v>4</v>
      </c>
      <c r="D11" s="83">
        <f t="shared" si="0"/>
        <v>20</v>
      </c>
      <c r="E11" s="88">
        <v>5</v>
      </c>
      <c r="F11" s="117">
        <v>6</v>
      </c>
      <c r="G11" s="81">
        <f t="shared" si="1"/>
        <v>30</v>
      </c>
      <c r="I11" s="88">
        <f>(C11+F11)</f>
        <v>10</v>
      </c>
      <c r="J11" s="89">
        <f>(I11*B11)</f>
        <v>50</v>
      </c>
      <c r="K11" s="86"/>
      <c r="L11" s="86"/>
    </row>
    <row r="12" spans="2:12">
      <c r="B12" s="88">
        <v>1</v>
      </c>
      <c r="C12" s="80">
        <v>20</v>
      </c>
      <c r="D12" s="81">
        <f t="shared" si="0"/>
        <v>20</v>
      </c>
      <c r="E12" s="88">
        <v>1</v>
      </c>
      <c r="F12" s="117">
        <v>30</v>
      </c>
      <c r="G12" s="81">
        <f t="shared" si="1"/>
        <v>30</v>
      </c>
      <c r="I12" s="90">
        <f>(C12+F12)</f>
        <v>50</v>
      </c>
      <c r="J12" s="91">
        <f>(I12*B12)</f>
        <v>50</v>
      </c>
      <c r="K12" s="86"/>
      <c r="L12" s="86"/>
    </row>
    <row r="13" spans="2:12" ht="19" thickBot="1">
      <c r="B13" s="84" t="s">
        <v>185</v>
      </c>
      <c r="C13" s="94"/>
      <c r="D13" s="85">
        <f>SUM(D8:D12)</f>
        <v>100</v>
      </c>
      <c r="E13" s="84"/>
      <c r="F13" s="107"/>
      <c r="G13" s="85">
        <f>SUM(G8:G12)</f>
        <v>100</v>
      </c>
      <c r="I13" s="119"/>
      <c r="J13" s="120">
        <f>SUM(J8:J12)</f>
        <v>200</v>
      </c>
      <c r="K13" s="411" t="s">
        <v>187</v>
      </c>
      <c r="L13" s="411"/>
    </row>
    <row r="14" spans="2:12" ht="19" thickTop="1">
      <c r="I14" s="90">
        <v>6</v>
      </c>
      <c r="J14" s="91">
        <f>(I14*B7)</f>
        <v>600</v>
      </c>
      <c r="K14" s="412" t="s">
        <v>186</v>
      </c>
      <c r="L14" s="412"/>
    </row>
    <row r="15" spans="2:12" ht="19" thickBot="1">
      <c r="I15" s="121"/>
      <c r="J15" s="122">
        <f>(J13+J14)</f>
        <v>800</v>
      </c>
      <c r="K15" s="410" t="s">
        <v>452</v>
      </c>
      <c r="L15" s="410"/>
    </row>
    <row r="16" spans="2:12" ht="19" thickTop="1">
      <c r="I16" s="88"/>
      <c r="J16" s="123"/>
      <c r="K16" s="88"/>
      <c r="L16" s="88"/>
    </row>
    <row r="17" spans="2:12">
      <c r="I17" s="88"/>
      <c r="J17" s="123"/>
      <c r="K17" s="88"/>
      <c r="L17" s="88"/>
    </row>
    <row r="18" spans="2:12" ht="21" thickBot="1">
      <c r="B18" s="415" t="s">
        <v>453</v>
      </c>
      <c r="C18" s="415"/>
      <c r="D18" s="415"/>
      <c r="E18" s="415"/>
      <c r="F18" s="415"/>
      <c r="G18" s="415"/>
    </row>
    <row r="19" spans="2:12">
      <c r="C19" s="88">
        <v>100</v>
      </c>
      <c r="D19" s="86">
        <v>17</v>
      </c>
      <c r="E19" s="86"/>
      <c r="F19" s="95">
        <f t="shared" ref="F19:F25" si="2">(C19*D19)</f>
        <v>1700</v>
      </c>
    </row>
    <row r="20" spans="2:12">
      <c r="C20" s="88">
        <v>50</v>
      </c>
      <c r="D20" s="86">
        <v>20</v>
      </c>
      <c r="E20" s="86"/>
      <c r="F20" s="95">
        <f t="shared" si="2"/>
        <v>1000</v>
      </c>
    </row>
    <row r="21" spans="2:12">
      <c r="C21" s="88">
        <v>20</v>
      </c>
      <c r="D21" s="86">
        <f>(50+50+42)</f>
        <v>142</v>
      </c>
      <c r="E21" s="86"/>
      <c r="F21" s="95">
        <f t="shared" si="2"/>
        <v>2840</v>
      </c>
      <c r="G21" s="86"/>
    </row>
    <row r="22" spans="2:12">
      <c r="C22" s="88">
        <v>10</v>
      </c>
      <c r="D22" s="86">
        <v>52</v>
      </c>
      <c r="E22" s="86"/>
      <c r="F22" s="95">
        <f t="shared" si="2"/>
        <v>520</v>
      </c>
      <c r="G22" s="86"/>
    </row>
    <row r="23" spans="2:12">
      <c r="C23" s="88">
        <v>5</v>
      </c>
      <c r="D23" s="86">
        <f>60+11</f>
        <v>71</v>
      </c>
      <c r="E23" s="86"/>
      <c r="F23" s="95">
        <f t="shared" si="2"/>
        <v>355</v>
      </c>
      <c r="G23" s="86"/>
    </row>
    <row r="24" spans="2:12">
      <c r="C24" s="88">
        <v>2</v>
      </c>
      <c r="D24" s="86">
        <v>2</v>
      </c>
      <c r="E24" s="86"/>
      <c r="F24" s="95">
        <f t="shared" si="2"/>
        <v>4</v>
      </c>
      <c r="G24" s="86"/>
    </row>
    <row r="25" spans="2:12">
      <c r="C25" s="98">
        <v>1</v>
      </c>
      <c r="D25" s="87">
        <f>(6*50)+30</f>
        <v>330</v>
      </c>
      <c r="E25" s="87"/>
      <c r="F25" s="96">
        <f t="shared" si="2"/>
        <v>330</v>
      </c>
      <c r="G25" s="86"/>
    </row>
    <row r="26" spans="2:12">
      <c r="C26" s="88"/>
      <c r="D26" s="86"/>
      <c r="E26" s="86"/>
      <c r="F26" s="95">
        <f>SUM(F19:F25)</f>
        <v>6749</v>
      </c>
      <c r="G26" s="86"/>
    </row>
    <row r="27" spans="2:12">
      <c r="G27" s="86"/>
    </row>
    <row r="28" spans="2:12">
      <c r="D28" s="408" t="s">
        <v>430</v>
      </c>
      <c r="E28" s="408"/>
      <c r="F28" s="83">
        <v>131</v>
      </c>
      <c r="G28" s="124" t="s">
        <v>454</v>
      </c>
    </row>
    <row r="29" spans="2:12">
      <c r="C29" s="409" t="s">
        <v>3005</v>
      </c>
      <c r="D29" s="409"/>
      <c r="E29" s="409"/>
      <c r="F29" s="103">
        <v>100</v>
      </c>
      <c r="G29" s="125" t="s">
        <v>455</v>
      </c>
      <c r="H29" s="102"/>
      <c r="I29" s="101"/>
      <c r="J29" s="102"/>
      <c r="K29" s="102"/>
      <c r="L29" s="102"/>
    </row>
    <row r="30" spans="2:12" ht="22" customHeight="1" thickBot="1">
      <c r="C30" s="104"/>
      <c r="D30" s="105"/>
      <c r="E30" s="105"/>
      <c r="F30" s="108">
        <f>SUM(F26:F29)</f>
        <v>6980</v>
      </c>
      <c r="G30" s="405" t="s">
        <v>457</v>
      </c>
      <c r="H30" s="405"/>
      <c r="I30" s="405"/>
      <c r="J30" s="405"/>
      <c r="K30" s="405"/>
      <c r="L30" s="405"/>
    </row>
    <row r="31" spans="2:12" ht="19" thickTop="1">
      <c r="G31" s="80"/>
      <c r="H31" s="81"/>
    </row>
    <row r="32" spans="2:12">
      <c r="D32" s="407" t="s">
        <v>432</v>
      </c>
      <c r="E32" s="407"/>
      <c r="F32" s="97">
        <f>(D13+G13)</f>
        <v>200</v>
      </c>
      <c r="G32" s="80"/>
      <c r="H32" s="100"/>
    </row>
    <row r="33" spans="3:12">
      <c r="C33" s="407" t="s">
        <v>456</v>
      </c>
      <c r="D33" s="407"/>
      <c r="E33" s="407"/>
      <c r="F33" s="97">
        <v>100</v>
      </c>
    </row>
    <row r="34" spans="3:12">
      <c r="D34" s="407" t="s">
        <v>458</v>
      </c>
      <c r="E34" s="407"/>
      <c r="F34" s="103">
        <v>100</v>
      </c>
    </row>
    <row r="35" spans="3:12">
      <c r="F35" s="97">
        <f>(F30-F32-F33-F34)</f>
        <v>6580</v>
      </c>
    </row>
    <row r="36" spans="3:12">
      <c r="D36" s="406" t="s">
        <v>433</v>
      </c>
      <c r="E36" s="406"/>
      <c r="F36" s="112">
        <f>'Hospitality Cash'!D17</f>
        <v>908.14</v>
      </c>
      <c r="K36" s="83">
        <v>6980</v>
      </c>
      <c r="L36" s="79" t="s">
        <v>2991</v>
      </c>
    </row>
    <row r="37" spans="3:12" ht="19" thickBot="1">
      <c r="E37" s="130" t="s">
        <v>524</v>
      </c>
      <c r="F37" s="108">
        <f>(F35-F36)</f>
        <v>5671.86</v>
      </c>
      <c r="K37" s="270">
        <v>5846.95</v>
      </c>
      <c r="L37" s="269" t="s">
        <v>2990</v>
      </c>
    </row>
    <row r="38" spans="3:12" ht="19" thickTop="1">
      <c r="K38" s="83">
        <f>SUM(K36:K37)</f>
        <v>12826.95</v>
      </c>
      <c r="L38" s="79" t="s">
        <v>3016</v>
      </c>
    </row>
    <row r="39" spans="3:12">
      <c r="D39" s="113"/>
      <c r="E39" s="99"/>
      <c r="K39" s="270">
        <f>'EXEC SUMM'!C10</f>
        <v>7745</v>
      </c>
      <c r="L39" s="269" t="s">
        <v>2992</v>
      </c>
    </row>
    <row r="40" spans="3:12">
      <c r="K40" s="100">
        <f>(K38-K39)</f>
        <v>5081.9500000000007</v>
      </c>
      <c r="L40" s="79" t="s">
        <v>3007</v>
      </c>
    </row>
    <row r="41" spans="3:12">
      <c r="K41" s="594">
        <f>'Monthly Actuals'!K66</f>
        <v>4212.9000000000015</v>
      </c>
      <c r="L41" s="269" t="s">
        <v>3006</v>
      </c>
    </row>
    <row r="42" spans="3:12">
      <c r="K42" s="100">
        <f>(K40-K41)</f>
        <v>869.04999999999927</v>
      </c>
    </row>
  </sheetData>
  <mergeCells count="15">
    <mergeCell ref="B2:G2"/>
    <mergeCell ref="G30:L30"/>
    <mergeCell ref="D36:E36"/>
    <mergeCell ref="C33:E33"/>
    <mergeCell ref="D32:E32"/>
    <mergeCell ref="D34:E34"/>
    <mergeCell ref="D28:E28"/>
    <mergeCell ref="C29:E29"/>
    <mergeCell ref="K15:L15"/>
    <mergeCell ref="K13:L13"/>
    <mergeCell ref="K14:L14"/>
    <mergeCell ref="E5:F5"/>
    <mergeCell ref="B5:C5"/>
    <mergeCell ref="B4:G4"/>
    <mergeCell ref="B18:G18"/>
  </mergeCells>
  <pageMargins left="0.7" right="0.7" top="0.75" bottom="0.75" header="0.3" footer="0.3"/>
  <pageSetup scale="85" orientation="landscape" horizontalDpi="0" verticalDpi="0"/>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C1FB-C6BF-0343-B0CC-A323BA78DF7B}">
  <dimension ref="B1:D56"/>
  <sheetViews>
    <sheetView topLeftCell="B1" zoomScale="120" zoomScaleNormal="120" workbookViewId="0">
      <selection activeCell="K17" sqref="K17"/>
    </sheetView>
  </sheetViews>
  <sheetFormatPr baseColWidth="10" defaultRowHeight="16"/>
  <cols>
    <col min="1" max="1" width="1.83203125" style="2" customWidth="1"/>
    <col min="2" max="2" width="11.6640625" style="2" customWidth="1"/>
    <col min="3" max="3" width="27" style="2" customWidth="1"/>
    <col min="4" max="4" width="14.6640625" style="2" customWidth="1"/>
    <col min="5" max="5" width="3.6640625" style="2" customWidth="1"/>
    <col min="6" max="16384" width="10.83203125" style="2"/>
  </cols>
  <sheetData>
    <row r="1" spans="2:4" ht="17" thickBot="1"/>
    <row r="2" spans="2:4" ht="18">
      <c r="B2" s="416" t="s">
        <v>401</v>
      </c>
      <c r="C2" s="417"/>
      <c r="D2" s="418"/>
    </row>
    <row r="3" spans="2:4" ht="18">
      <c r="B3" s="419" t="s">
        <v>416</v>
      </c>
      <c r="C3" s="420"/>
      <c r="D3" s="421"/>
    </row>
    <row r="4" spans="2:4" ht="19" thickBot="1">
      <c r="B4" s="422" t="s">
        <v>429</v>
      </c>
      <c r="C4" s="423"/>
      <c r="D4" s="424"/>
    </row>
    <row r="5" spans="2:4" ht="18">
      <c r="B5" s="64" t="s">
        <v>402</v>
      </c>
      <c r="C5" s="65" t="s">
        <v>427</v>
      </c>
      <c r="D5" s="66">
        <v>50</v>
      </c>
    </row>
    <row r="6" spans="2:4" ht="18">
      <c r="B6" s="73" t="s">
        <v>402</v>
      </c>
      <c r="C6" s="74" t="s">
        <v>426</v>
      </c>
      <c r="D6" s="75">
        <v>70</v>
      </c>
    </row>
    <row r="7" spans="2:4" ht="18">
      <c r="B7" s="67" t="s">
        <v>402</v>
      </c>
      <c r="C7" s="68" t="s">
        <v>428</v>
      </c>
      <c r="D7" s="69">
        <v>110</v>
      </c>
    </row>
    <row r="8" spans="2:4" ht="18">
      <c r="B8" s="73" t="s">
        <v>402</v>
      </c>
      <c r="C8" s="74" t="s">
        <v>419</v>
      </c>
      <c r="D8" s="75">
        <v>41</v>
      </c>
    </row>
    <row r="9" spans="2:4" ht="18">
      <c r="B9" s="67" t="s">
        <v>417</v>
      </c>
      <c r="C9" s="68" t="s">
        <v>420</v>
      </c>
      <c r="D9" s="69">
        <v>42</v>
      </c>
    </row>
    <row r="10" spans="2:4" ht="18">
      <c r="B10" s="73" t="s">
        <v>417</v>
      </c>
      <c r="C10" s="74" t="s">
        <v>421</v>
      </c>
      <c r="D10" s="75">
        <v>64</v>
      </c>
    </row>
    <row r="11" spans="2:4" ht="18">
      <c r="B11" s="67" t="s">
        <v>417</v>
      </c>
      <c r="C11" s="68" t="s">
        <v>421</v>
      </c>
      <c r="D11" s="69">
        <v>60</v>
      </c>
    </row>
    <row r="12" spans="2:4" ht="18">
      <c r="B12" s="73" t="s">
        <v>417</v>
      </c>
      <c r="C12" s="74" t="s">
        <v>422</v>
      </c>
      <c r="D12" s="75">
        <v>155</v>
      </c>
    </row>
    <row r="13" spans="2:4" ht="18">
      <c r="B13" s="67" t="s">
        <v>417</v>
      </c>
      <c r="C13" s="68" t="s">
        <v>423</v>
      </c>
      <c r="D13" s="69">
        <v>94</v>
      </c>
    </row>
    <row r="14" spans="2:4" ht="18">
      <c r="B14" s="73" t="s">
        <v>424</v>
      </c>
      <c r="C14" s="74" t="s">
        <v>425</v>
      </c>
      <c r="D14" s="75">
        <v>172</v>
      </c>
    </row>
    <row r="15" spans="2:4" ht="18">
      <c r="B15" s="67" t="s">
        <v>424</v>
      </c>
      <c r="C15" s="68" t="s">
        <v>425</v>
      </c>
      <c r="D15" s="69">
        <v>15</v>
      </c>
    </row>
    <row r="16" spans="2:4" ht="19" thickBot="1">
      <c r="B16" s="76" t="s">
        <v>424</v>
      </c>
      <c r="C16" s="77" t="s">
        <v>425</v>
      </c>
      <c r="D16" s="78">
        <v>35.14</v>
      </c>
    </row>
    <row r="17" spans="2:4" ht="19" thickBot="1">
      <c r="B17" s="70"/>
      <c r="C17" s="71"/>
      <c r="D17" s="72">
        <f>SUM(D5:D16)</f>
        <v>908.14</v>
      </c>
    </row>
    <row r="19" spans="2:4">
      <c r="D19" s="63"/>
    </row>
    <row r="56" spans="2:2">
      <c r="B56" s="2" t="s">
        <v>418</v>
      </c>
    </row>
  </sheetData>
  <mergeCells count="3">
    <mergeCell ref="B2:D2"/>
    <mergeCell ref="B3:D3"/>
    <mergeCell ref="B4:D4"/>
  </mergeCells>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1760D-8608-944C-AA7C-DFD66556D391}">
  <dimension ref="A2:XFC28"/>
  <sheetViews>
    <sheetView showGridLines="0" topLeftCell="A6" zoomScale="125" zoomScaleNormal="125" zoomScaleSheetLayoutView="100" workbookViewId="0">
      <selection activeCell="B16" sqref="B16:H16"/>
    </sheetView>
  </sheetViews>
  <sheetFormatPr baseColWidth="10" defaultRowHeight="16"/>
  <cols>
    <col min="1" max="1" width="7.1640625" style="131" customWidth="1"/>
    <col min="2" max="2" width="10.33203125" style="132" customWidth="1"/>
    <col min="3" max="3" width="10.1640625" style="131" customWidth="1"/>
    <col min="4" max="4" width="11.33203125" style="131" customWidth="1"/>
    <col min="5" max="5" width="9.6640625" style="131" customWidth="1"/>
    <col min="6" max="6" width="10.83203125" style="131" customWidth="1"/>
    <col min="7" max="7" width="10.33203125" style="131" customWidth="1"/>
    <col min="8" max="8" width="11" style="131" customWidth="1"/>
    <col min="9" max="16384" width="10.83203125" style="131"/>
  </cols>
  <sheetData>
    <row r="2" spans="1:11">
      <c r="C2" s="133" t="s">
        <v>501</v>
      </c>
    </row>
    <row r="3" spans="1:11">
      <c r="C3" s="134" t="s">
        <v>508</v>
      </c>
    </row>
    <row r="4" spans="1:11">
      <c r="C4" s="135" t="s">
        <v>509</v>
      </c>
    </row>
    <row r="5" spans="1:11">
      <c r="C5" s="131" t="s">
        <v>510</v>
      </c>
    </row>
    <row r="6" spans="1:11" ht="33" customHeight="1"/>
    <row r="7" spans="1:11" ht="26" customHeight="1">
      <c r="A7" s="136"/>
      <c r="B7" s="426" t="s">
        <v>511</v>
      </c>
      <c r="C7" s="426"/>
      <c r="D7" s="426"/>
      <c r="E7" s="426"/>
      <c r="F7" s="426"/>
      <c r="G7" s="426"/>
      <c r="H7" s="426"/>
    </row>
    <row r="8" spans="1:11" s="137" customFormat="1" ht="45">
      <c r="B8" s="142" t="s">
        <v>517</v>
      </c>
      <c r="C8" s="142" t="s">
        <v>507</v>
      </c>
      <c r="D8" s="143" t="s">
        <v>518</v>
      </c>
      <c r="E8" s="142" t="s">
        <v>512</v>
      </c>
      <c r="F8" s="142" t="s">
        <v>515</v>
      </c>
      <c r="G8" s="142" t="s">
        <v>513</v>
      </c>
      <c r="H8" s="142" t="s">
        <v>514</v>
      </c>
    </row>
    <row r="9" spans="1:11">
      <c r="B9" s="144">
        <v>2024</v>
      </c>
      <c r="C9" s="144">
        <v>550</v>
      </c>
      <c r="D9" s="145">
        <f>(C9*0.8)</f>
        <v>440</v>
      </c>
      <c r="E9" s="144">
        <v>572</v>
      </c>
      <c r="F9" s="145" t="s">
        <v>516</v>
      </c>
      <c r="G9" s="146">
        <v>159</v>
      </c>
      <c r="H9" s="146">
        <v>0</v>
      </c>
    </row>
    <row r="10" spans="1:11">
      <c r="B10" s="144">
        <v>2025</v>
      </c>
      <c r="C10" s="144">
        <v>412</v>
      </c>
      <c r="D10" s="145">
        <f t="shared" ref="D10:D11" si="0">(C10*0.8)</f>
        <v>329.6</v>
      </c>
      <c r="E10" s="144">
        <v>485</v>
      </c>
      <c r="F10" s="145" t="s">
        <v>516</v>
      </c>
      <c r="G10" s="146">
        <v>170</v>
      </c>
      <c r="H10" s="146">
        <v>0</v>
      </c>
      <c r="K10" s="138"/>
    </row>
    <row r="11" spans="1:11">
      <c r="B11" s="144">
        <v>2026</v>
      </c>
      <c r="C11" s="144">
        <v>550</v>
      </c>
      <c r="D11" s="145">
        <f t="shared" si="0"/>
        <v>440</v>
      </c>
      <c r="E11" s="144">
        <v>411</v>
      </c>
      <c r="F11" s="145">
        <f>(D11-E11)</f>
        <v>29</v>
      </c>
      <c r="G11" s="146">
        <v>175</v>
      </c>
      <c r="H11" s="146">
        <f>(F11*G11)</f>
        <v>5075</v>
      </c>
    </row>
    <row r="12" spans="1:11" ht="20" customHeight="1"/>
    <row r="13" spans="1:11" s="140" customFormat="1" ht="14">
      <c r="B13" s="148" t="s">
        <v>519</v>
      </c>
      <c r="C13" s="147"/>
      <c r="D13" s="147"/>
      <c r="E13" s="147"/>
      <c r="F13" s="147"/>
      <c r="G13" s="147"/>
      <c r="H13" s="147"/>
    </row>
    <row r="14" spans="1:11" s="140" customFormat="1" ht="29" customHeight="1">
      <c r="B14" s="427" t="s">
        <v>520</v>
      </c>
      <c r="C14" s="427"/>
      <c r="D14" s="427"/>
      <c r="E14" s="427"/>
      <c r="F14" s="427"/>
      <c r="G14" s="427"/>
      <c r="H14" s="427"/>
      <c r="I14" s="141"/>
    </row>
    <row r="15" spans="1:11" s="140" customFormat="1" ht="13" customHeight="1">
      <c r="B15" s="427" t="s">
        <v>521</v>
      </c>
      <c r="C15" s="427"/>
      <c r="D15" s="427"/>
      <c r="E15" s="427"/>
      <c r="F15" s="427"/>
      <c r="G15" s="427"/>
      <c r="H15" s="427"/>
    </row>
    <row r="16" spans="1:11" s="140" customFormat="1" ht="27" customHeight="1">
      <c r="B16" s="427" t="s">
        <v>522</v>
      </c>
      <c r="C16" s="427"/>
      <c r="D16" s="427"/>
      <c r="E16" s="427"/>
      <c r="F16" s="427"/>
      <c r="G16" s="427"/>
      <c r="H16" s="427"/>
    </row>
    <row r="17" spans="2:16383" s="140" customFormat="1" ht="39" customHeight="1">
      <c r="B17" s="427" t="s">
        <v>523</v>
      </c>
      <c r="C17" s="427"/>
      <c r="D17" s="427"/>
      <c r="E17" s="427"/>
      <c r="F17" s="427"/>
      <c r="G17" s="427"/>
      <c r="H17" s="427"/>
      <c r="I17" s="425"/>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425"/>
      <c r="AL17" s="425"/>
      <c r="AM17" s="425"/>
      <c r="AN17" s="425"/>
      <c r="AO17" s="425"/>
      <c r="AP17" s="425"/>
      <c r="AQ17" s="425"/>
      <c r="AR17" s="425"/>
      <c r="AS17" s="425"/>
      <c r="AT17" s="425"/>
      <c r="AU17" s="425"/>
      <c r="AV17" s="425"/>
      <c r="AW17" s="425"/>
      <c r="AX17" s="425"/>
      <c r="AY17" s="425"/>
      <c r="AZ17" s="425"/>
      <c r="BA17" s="425"/>
      <c r="BB17" s="425"/>
      <c r="BC17" s="425"/>
      <c r="BD17" s="425"/>
      <c r="BE17" s="425"/>
      <c r="BF17" s="425"/>
      <c r="BG17" s="425"/>
      <c r="BH17" s="425"/>
      <c r="BI17" s="425"/>
      <c r="BJ17" s="425"/>
      <c r="BK17" s="425"/>
      <c r="BL17" s="425"/>
      <c r="BM17" s="425"/>
      <c r="BN17" s="425"/>
      <c r="BO17" s="425"/>
      <c r="BP17" s="425"/>
      <c r="BQ17" s="425"/>
      <c r="BR17" s="425"/>
      <c r="BS17" s="425"/>
      <c r="BT17" s="425"/>
      <c r="BU17" s="425"/>
      <c r="BV17" s="425"/>
      <c r="BW17" s="425"/>
      <c r="BX17" s="425"/>
      <c r="BY17" s="425"/>
      <c r="BZ17" s="425"/>
      <c r="CA17" s="425"/>
      <c r="CB17" s="425"/>
      <c r="CC17" s="425"/>
      <c r="CD17" s="425"/>
      <c r="CE17" s="425"/>
      <c r="CF17" s="425"/>
      <c r="CG17" s="425"/>
      <c r="CH17" s="425"/>
      <c r="CI17" s="425"/>
      <c r="CJ17" s="425"/>
      <c r="CK17" s="425"/>
      <c r="CL17" s="425"/>
      <c r="CM17" s="425"/>
      <c r="CN17" s="425"/>
      <c r="CO17" s="425"/>
      <c r="CP17" s="425"/>
      <c r="CQ17" s="425"/>
      <c r="CR17" s="425"/>
      <c r="CS17" s="425"/>
      <c r="CT17" s="425"/>
      <c r="CU17" s="425"/>
      <c r="CV17" s="425"/>
      <c r="CW17" s="425"/>
      <c r="CX17" s="425"/>
      <c r="CY17" s="425"/>
      <c r="CZ17" s="425"/>
      <c r="DA17" s="425"/>
      <c r="DB17" s="425"/>
      <c r="DC17" s="425"/>
      <c r="DD17" s="425"/>
      <c r="DE17" s="425"/>
      <c r="DF17" s="425"/>
      <c r="DG17" s="425"/>
      <c r="DH17" s="425"/>
      <c r="DI17" s="425"/>
      <c r="DJ17" s="425"/>
      <c r="DK17" s="425"/>
      <c r="DL17" s="425"/>
      <c r="DM17" s="425"/>
      <c r="DN17" s="425"/>
      <c r="DO17" s="425"/>
      <c r="DP17" s="425"/>
      <c r="DQ17" s="425"/>
      <c r="DR17" s="425"/>
      <c r="DS17" s="425"/>
      <c r="DT17" s="425"/>
      <c r="DU17" s="425"/>
      <c r="DV17" s="425"/>
      <c r="DW17" s="425"/>
      <c r="DX17" s="425"/>
      <c r="DY17" s="425"/>
      <c r="DZ17" s="425"/>
      <c r="EA17" s="425"/>
      <c r="EB17" s="425"/>
      <c r="EC17" s="425"/>
      <c r="ED17" s="425"/>
      <c r="EE17" s="425"/>
      <c r="EF17" s="425"/>
      <c r="EG17" s="425"/>
      <c r="EH17" s="425"/>
      <c r="EI17" s="425"/>
      <c r="EJ17" s="425"/>
      <c r="EK17" s="425"/>
      <c r="EL17" s="425"/>
      <c r="EM17" s="425"/>
      <c r="EN17" s="425"/>
      <c r="EO17" s="425"/>
      <c r="EP17" s="425"/>
      <c r="EQ17" s="425"/>
      <c r="ER17" s="425"/>
      <c r="ES17" s="425"/>
      <c r="ET17" s="425"/>
      <c r="EU17" s="425"/>
      <c r="EV17" s="425"/>
      <c r="EW17" s="425"/>
      <c r="EX17" s="425"/>
      <c r="EY17" s="425"/>
      <c r="EZ17" s="425"/>
      <c r="FA17" s="425"/>
      <c r="FB17" s="425"/>
      <c r="FC17" s="425"/>
      <c r="FD17" s="425"/>
      <c r="FE17" s="425"/>
      <c r="FF17" s="425"/>
      <c r="FG17" s="425"/>
      <c r="FH17" s="425"/>
      <c r="FI17" s="425"/>
      <c r="FJ17" s="425"/>
      <c r="FK17" s="425"/>
      <c r="FL17" s="425"/>
      <c r="FM17" s="425"/>
      <c r="FN17" s="425"/>
      <c r="FO17" s="425"/>
      <c r="FP17" s="425"/>
      <c r="FQ17" s="425"/>
      <c r="FR17" s="425"/>
      <c r="FS17" s="425"/>
      <c r="FT17" s="425"/>
      <c r="FU17" s="425"/>
      <c r="FV17" s="425"/>
      <c r="FW17" s="425"/>
      <c r="FX17" s="425"/>
      <c r="FY17" s="425"/>
      <c r="FZ17" s="425"/>
      <c r="GA17" s="425"/>
      <c r="GB17" s="425"/>
      <c r="GC17" s="425"/>
      <c r="GD17" s="425"/>
      <c r="GE17" s="425"/>
      <c r="GF17" s="425"/>
      <c r="GG17" s="425"/>
      <c r="GH17" s="425"/>
      <c r="GI17" s="425"/>
      <c r="GJ17" s="425"/>
      <c r="GK17" s="425"/>
      <c r="GL17" s="425"/>
      <c r="GM17" s="425"/>
      <c r="GN17" s="425"/>
      <c r="GO17" s="425"/>
      <c r="GP17" s="425"/>
      <c r="GQ17" s="425"/>
      <c r="GR17" s="425"/>
      <c r="GS17" s="425"/>
      <c r="GT17" s="425"/>
      <c r="GU17" s="425"/>
      <c r="GV17" s="425"/>
      <c r="GW17" s="425"/>
      <c r="GX17" s="425"/>
      <c r="GY17" s="425"/>
      <c r="GZ17" s="425"/>
      <c r="HA17" s="425"/>
      <c r="HB17" s="425"/>
      <c r="HC17" s="425"/>
      <c r="HD17" s="425"/>
      <c r="HE17" s="425"/>
      <c r="HF17" s="425"/>
      <c r="HG17" s="425"/>
      <c r="HH17" s="425"/>
      <c r="HI17" s="425"/>
      <c r="HJ17" s="425"/>
      <c r="HK17" s="425"/>
      <c r="HL17" s="425"/>
      <c r="HM17" s="425"/>
      <c r="HN17" s="425"/>
      <c r="HO17" s="425"/>
      <c r="HP17" s="425"/>
      <c r="HQ17" s="425"/>
      <c r="HR17" s="425"/>
      <c r="HS17" s="425"/>
      <c r="HT17" s="425"/>
      <c r="HU17" s="425"/>
      <c r="HV17" s="425"/>
      <c r="HW17" s="425"/>
      <c r="HX17" s="425"/>
      <c r="HY17" s="425"/>
      <c r="HZ17" s="425"/>
      <c r="IA17" s="425"/>
      <c r="IB17" s="425"/>
      <c r="IC17" s="425"/>
      <c r="ID17" s="425"/>
      <c r="IE17" s="425"/>
      <c r="IF17" s="425"/>
      <c r="IG17" s="425"/>
      <c r="IH17" s="425"/>
      <c r="II17" s="425"/>
      <c r="IJ17" s="425"/>
      <c r="IK17" s="425"/>
      <c r="IL17" s="425"/>
      <c r="IM17" s="425"/>
      <c r="IN17" s="425"/>
      <c r="IO17" s="425"/>
      <c r="IP17" s="425"/>
      <c r="IQ17" s="425"/>
      <c r="IR17" s="425"/>
      <c r="IS17" s="425"/>
      <c r="IT17" s="425"/>
      <c r="IU17" s="425"/>
      <c r="IV17" s="425"/>
      <c r="IW17" s="425"/>
      <c r="IX17" s="425"/>
      <c r="IY17" s="425"/>
      <c r="IZ17" s="425"/>
      <c r="JA17" s="425"/>
      <c r="JB17" s="425"/>
      <c r="JC17" s="425"/>
      <c r="JD17" s="425"/>
      <c r="JE17" s="425"/>
      <c r="JF17" s="425"/>
      <c r="JG17" s="425"/>
      <c r="JH17" s="425"/>
      <c r="JI17" s="425"/>
      <c r="JJ17" s="425"/>
      <c r="JK17" s="425"/>
      <c r="JL17" s="425"/>
      <c r="JM17" s="425"/>
      <c r="JN17" s="425"/>
      <c r="JO17" s="425"/>
      <c r="JP17" s="425"/>
      <c r="JQ17" s="425"/>
      <c r="JR17" s="425"/>
      <c r="JS17" s="425"/>
      <c r="JT17" s="425"/>
      <c r="JU17" s="425"/>
      <c r="JV17" s="425"/>
      <c r="JW17" s="425"/>
      <c r="JX17" s="425"/>
      <c r="JY17" s="425"/>
      <c r="JZ17" s="425"/>
      <c r="KA17" s="425"/>
      <c r="KB17" s="425"/>
      <c r="KC17" s="425"/>
      <c r="KD17" s="425"/>
      <c r="KE17" s="425"/>
      <c r="KF17" s="425"/>
      <c r="KG17" s="425"/>
      <c r="KH17" s="425"/>
      <c r="KI17" s="425"/>
      <c r="KJ17" s="425"/>
      <c r="KK17" s="425"/>
      <c r="KL17" s="425"/>
      <c r="KM17" s="425"/>
      <c r="KN17" s="425"/>
      <c r="KO17" s="425"/>
      <c r="KP17" s="425"/>
      <c r="KQ17" s="425"/>
      <c r="KR17" s="425"/>
      <c r="KS17" s="425"/>
      <c r="KT17" s="425"/>
      <c r="KU17" s="425"/>
      <c r="KV17" s="425"/>
      <c r="KW17" s="425"/>
      <c r="KX17" s="425"/>
      <c r="KY17" s="425"/>
      <c r="KZ17" s="425"/>
      <c r="LA17" s="425"/>
      <c r="LB17" s="425"/>
      <c r="LC17" s="425"/>
      <c r="LD17" s="425"/>
      <c r="LE17" s="425"/>
      <c r="LF17" s="425"/>
      <c r="LG17" s="425"/>
      <c r="LH17" s="425"/>
      <c r="LI17" s="425"/>
      <c r="LJ17" s="425"/>
      <c r="LK17" s="425"/>
      <c r="LL17" s="425"/>
      <c r="LM17" s="425"/>
      <c r="LN17" s="425"/>
      <c r="LO17" s="425"/>
      <c r="LP17" s="425"/>
      <c r="LQ17" s="425"/>
      <c r="LR17" s="425"/>
      <c r="LS17" s="425"/>
      <c r="LT17" s="425"/>
      <c r="LU17" s="425"/>
      <c r="LV17" s="425"/>
      <c r="LW17" s="425"/>
      <c r="LX17" s="425"/>
      <c r="LY17" s="425"/>
      <c r="LZ17" s="425"/>
      <c r="MA17" s="425"/>
      <c r="MB17" s="425"/>
      <c r="MC17" s="425"/>
      <c r="MD17" s="425"/>
      <c r="ME17" s="425"/>
      <c r="MF17" s="425"/>
      <c r="MG17" s="425"/>
      <c r="MH17" s="425"/>
      <c r="MI17" s="425"/>
      <c r="MJ17" s="425"/>
      <c r="MK17" s="425"/>
      <c r="ML17" s="425"/>
      <c r="MM17" s="425"/>
      <c r="MN17" s="425"/>
      <c r="MO17" s="425"/>
      <c r="MP17" s="425"/>
      <c r="MQ17" s="425"/>
      <c r="MR17" s="425"/>
      <c r="MS17" s="425"/>
      <c r="MT17" s="425"/>
      <c r="MU17" s="425"/>
      <c r="MV17" s="425"/>
      <c r="MW17" s="425"/>
      <c r="MX17" s="425"/>
      <c r="MY17" s="425"/>
      <c r="MZ17" s="425"/>
      <c r="NA17" s="425"/>
      <c r="NB17" s="425"/>
      <c r="NC17" s="425"/>
      <c r="ND17" s="425"/>
      <c r="NE17" s="425"/>
      <c r="NF17" s="425"/>
      <c r="NG17" s="425"/>
      <c r="NH17" s="425"/>
      <c r="NI17" s="425"/>
      <c r="NJ17" s="425"/>
      <c r="NK17" s="425"/>
      <c r="NL17" s="425"/>
      <c r="NM17" s="425"/>
      <c r="NN17" s="425"/>
      <c r="NO17" s="425"/>
      <c r="NP17" s="425"/>
      <c r="NQ17" s="425"/>
      <c r="NR17" s="425"/>
      <c r="NS17" s="425"/>
      <c r="NT17" s="425"/>
      <c r="NU17" s="425"/>
      <c r="NV17" s="425"/>
      <c r="NW17" s="425"/>
      <c r="NX17" s="425"/>
      <c r="NY17" s="425"/>
      <c r="NZ17" s="425"/>
      <c r="OA17" s="425"/>
      <c r="OB17" s="425"/>
      <c r="OC17" s="425"/>
      <c r="OD17" s="425"/>
      <c r="OE17" s="425"/>
      <c r="OF17" s="425"/>
      <c r="OG17" s="425"/>
      <c r="OH17" s="425"/>
      <c r="OI17" s="425"/>
      <c r="OJ17" s="425"/>
      <c r="OK17" s="425"/>
      <c r="OL17" s="425"/>
      <c r="OM17" s="425"/>
      <c r="ON17" s="425"/>
      <c r="OO17" s="425"/>
      <c r="OP17" s="425"/>
      <c r="OQ17" s="425"/>
      <c r="OR17" s="425"/>
      <c r="OS17" s="425"/>
      <c r="OT17" s="425"/>
      <c r="OU17" s="425"/>
      <c r="OV17" s="425"/>
      <c r="OW17" s="425"/>
      <c r="OX17" s="425"/>
      <c r="OY17" s="425"/>
      <c r="OZ17" s="425"/>
      <c r="PA17" s="425"/>
      <c r="PB17" s="425"/>
      <c r="PC17" s="425"/>
      <c r="PD17" s="425"/>
      <c r="PE17" s="425"/>
      <c r="PF17" s="425"/>
      <c r="PG17" s="425"/>
      <c r="PH17" s="425"/>
      <c r="PI17" s="425"/>
      <c r="PJ17" s="425"/>
      <c r="PK17" s="425"/>
      <c r="PL17" s="425"/>
      <c r="PM17" s="425"/>
      <c r="PN17" s="425"/>
      <c r="PO17" s="425"/>
      <c r="PP17" s="425"/>
      <c r="PQ17" s="425"/>
      <c r="PR17" s="425"/>
      <c r="PS17" s="425"/>
      <c r="PT17" s="425"/>
      <c r="PU17" s="425"/>
      <c r="PV17" s="425"/>
      <c r="PW17" s="425"/>
      <c r="PX17" s="425"/>
      <c r="PY17" s="425"/>
      <c r="PZ17" s="425"/>
      <c r="QA17" s="425"/>
      <c r="QB17" s="425"/>
      <c r="QC17" s="425"/>
      <c r="QD17" s="425"/>
      <c r="QE17" s="425"/>
      <c r="QF17" s="425"/>
      <c r="QG17" s="425"/>
      <c r="QH17" s="425"/>
      <c r="QI17" s="425"/>
      <c r="QJ17" s="425"/>
      <c r="QK17" s="425"/>
      <c r="QL17" s="425"/>
      <c r="QM17" s="425"/>
      <c r="QN17" s="425"/>
      <c r="QO17" s="425"/>
      <c r="QP17" s="425"/>
      <c r="QQ17" s="425"/>
      <c r="QR17" s="425"/>
      <c r="QS17" s="425"/>
      <c r="QT17" s="425"/>
      <c r="QU17" s="425"/>
      <c r="QV17" s="425"/>
      <c r="QW17" s="425"/>
      <c r="QX17" s="425"/>
      <c r="QY17" s="425"/>
      <c r="QZ17" s="425"/>
      <c r="RA17" s="425"/>
      <c r="RB17" s="425"/>
      <c r="RC17" s="425"/>
      <c r="RD17" s="425"/>
      <c r="RE17" s="425"/>
      <c r="RF17" s="425"/>
      <c r="RG17" s="425"/>
      <c r="RH17" s="425"/>
      <c r="RI17" s="425"/>
      <c r="RJ17" s="425"/>
      <c r="RK17" s="425"/>
      <c r="RL17" s="425"/>
      <c r="RM17" s="425"/>
      <c r="RN17" s="425"/>
      <c r="RO17" s="425"/>
      <c r="RP17" s="425"/>
      <c r="RQ17" s="425"/>
      <c r="RR17" s="425"/>
      <c r="RS17" s="425"/>
      <c r="RT17" s="425"/>
      <c r="RU17" s="425"/>
      <c r="RV17" s="425"/>
      <c r="RW17" s="425"/>
      <c r="RX17" s="425"/>
      <c r="RY17" s="425"/>
      <c r="RZ17" s="425"/>
      <c r="SA17" s="425"/>
      <c r="SB17" s="425"/>
      <c r="SC17" s="425"/>
      <c r="SD17" s="425"/>
      <c r="SE17" s="425"/>
      <c r="SF17" s="425"/>
      <c r="SG17" s="425"/>
      <c r="SH17" s="425"/>
      <c r="SI17" s="425"/>
      <c r="SJ17" s="425"/>
      <c r="SK17" s="425"/>
      <c r="SL17" s="425"/>
      <c r="SM17" s="425"/>
      <c r="SN17" s="425"/>
      <c r="SO17" s="425"/>
      <c r="SP17" s="425"/>
      <c r="SQ17" s="425"/>
      <c r="SR17" s="425"/>
      <c r="SS17" s="425"/>
      <c r="ST17" s="425"/>
      <c r="SU17" s="425"/>
      <c r="SV17" s="425"/>
      <c r="SW17" s="425"/>
      <c r="SX17" s="425"/>
      <c r="SY17" s="425"/>
      <c r="SZ17" s="425"/>
      <c r="TA17" s="425"/>
      <c r="TB17" s="425"/>
      <c r="TC17" s="425"/>
      <c r="TD17" s="425"/>
      <c r="TE17" s="425"/>
      <c r="TF17" s="425"/>
      <c r="TG17" s="425"/>
      <c r="TH17" s="425"/>
      <c r="TI17" s="425"/>
      <c r="TJ17" s="425"/>
      <c r="TK17" s="425"/>
      <c r="TL17" s="425"/>
      <c r="TM17" s="425"/>
      <c r="TN17" s="425"/>
      <c r="TO17" s="425"/>
      <c r="TP17" s="425"/>
      <c r="TQ17" s="425"/>
      <c r="TR17" s="425"/>
      <c r="TS17" s="425"/>
      <c r="TT17" s="425"/>
      <c r="TU17" s="425"/>
      <c r="TV17" s="425"/>
      <c r="TW17" s="425"/>
      <c r="TX17" s="425"/>
      <c r="TY17" s="425"/>
      <c r="TZ17" s="425"/>
      <c r="UA17" s="425"/>
      <c r="UB17" s="425"/>
      <c r="UC17" s="425"/>
      <c r="UD17" s="425"/>
      <c r="UE17" s="425"/>
      <c r="UF17" s="425"/>
      <c r="UG17" s="425"/>
      <c r="UH17" s="425"/>
      <c r="UI17" s="425"/>
      <c r="UJ17" s="425"/>
      <c r="UK17" s="425"/>
      <c r="UL17" s="425"/>
      <c r="UM17" s="425"/>
      <c r="UN17" s="425"/>
      <c r="UO17" s="425"/>
      <c r="UP17" s="425"/>
      <c r="UQ17" s="425"/>
      <c r="UR17" s="425"/>
      <c r="US17" s="425"/>
      <c r="UT17" s="425"/>
      <c r="UU17" s="425"/>
      <c r="UV17" s="425"/>
      <c r="UW17" s="425"/>
      <c r="UX17" s="425"/>
      <c r="UY17" s="425"/>
      <c r="UZ17" s="425"/>
      <c r="VA17" s="425"/>
      <c r="VB17" s="425"/>
      <c r="VC17" s="425"/>
      <c r="VD17" s="425"/>
      <c r="VE17" s="425"/>
      <c r="VF17" s="425"/>
      <c r="VG17" s="425"/>
      <c r="VH17" s="425"/>
      <c r="VI17" s="425"/>
      <c r="VJ17" s="425"/>
      <c r="VK17" s="425"/>
      <c r="VL17" s="425"/>
      <c r="VM17" s="425"/>
      <c r="VN17" s="425"/>
      <c r="VO17" s="425"/>
      <c r="VP17" s="425"/>
      <c r="VQ17" s="425"/>
      <c r="VR17" s="425"/>
      <c r="VS17" s="425"/>
      <c r="VT17" s="425"/>
      <c r="VU17" s="425"/>
      <c r="VV17" s="425"/>
      <c r="VW17" s="425"/>
      <c r="VX17" s="425"/>
      <c r="VY17" s="425"/>
      <c r="VZ17" s="425"/>
      <c r="WA17" s="425"/>
      <c r="WB17" s="425"/>
      <c r="WC17" s="425"/>
      <c r="WD17" s="425"/>
      <c r="WE17" s="425"/>
      <c r="WF17" s="425"/>
      <c r="WG17" s="425"/>
      <c r="WH17" s="425"/>
      <c r="WI17" s="425"/>
      <c r="WJ17" s="425"/>
      <c r="WK17" s="425"/>
      <c r="WL17" s="425"/>
      <c r="WM17" s="425"/>
      <c r="WN17" s="425"/>
      <c r="WO17" s="425"/>
      <c r="WP17" s="425"/>
      <c r="WQ17" s="425"/>
      <c r="WR17" s="425"/>
      <c r="WS17" s="425"/>
      <c r="WT17" s="425"/>
      <c r="WU17" s="425"/>
      <c r="WV17" s="425"/>
      <c r="WW17" s="425"/>
      <c r="WX17" s="425"/>
      <c r="WY17" s="425"/>
      <c r="WZ17" s="425"/>
      <c r="XA17" s="425"/>
      <c r="XB17" s="425"/>
      <c r="XC17" s="425"/>
      <c r="XD17" s="425"/>
      <c r="XE17" s="425"/>
      <c r="XF17" s="425"/>
      <c r="XG17" s="425"/>
      <c r="XH17" s="425"/>
      <c r="XI17" s="425"/>
      <c r="XJ17" s="425"/>
      <c r="XK17" s="425"/>
      <c r="XL17" s="425"/>
      <c r="XM17" s="425"/>
      <c r="XN17" s="425"/>
      <c r="XO17" s="425"/>
      <c r="XP17" s="425"/>
      <c r="XQ17" s="425"/>
      <c r="XR17" s="425"/>
      <c r="XS17" s="425"/>
      <c r="XT17" s="425"/>
      <c r="XU17" s="425"/>
      <c r="XV17" s="425"/>
      <c r="XW17" s="425"/>
      <c r="XX17" s="425"/>
      <c r="XY17" s="425"/>
      <c r="XZ17" s="425"/>
      <c r="YA17" s="425"/>
      <c r="YB17" s="425"/>
      <c r="YC17" s="425"/>
      <c r="YD17" s="425"/>
      <c r="YE17" s="425"/>
      <c r="YF17" s="425"/>
      <c r="YG17" s="425"/>
      <c r="YH17" s="425"/>
      <c r="YI17" s="425"/>
      <c r="YJ17" s="425"/>
      <c r="YK17" s="425"/>
      <c r="YL17" s="425"/>
      <c r="YM17" s="425"/>
      <c r="YN17" s="425"/>
      <c r="YO17" s="425"/>
      <c r="YP17" s="425"/>
      <c r="YQ17" s="425"/>
      <c r="YR17" s="425"/>
      <c r="YS17" s="425"/>
      <c r="YT17" s="425"/>
      <c r="YU17" s="425"/>
      <c r="YV17" s="425"/>
      <c r="YW17" s="425"/>
      <c r="YX17" s="425"/>
      <c r="YY17" s="425"/>
      <c r="YZ17" s="425"/>
      <c r="ZA17" s="425"/>
      <c r="ZB17" s="425"/>
      <c r="ZC17" s="425"/>
      <c r="ZD17" s="425"/>
      <c r="ZE17" s="425"/>
      <c r="ZF17" s="425"/>
      <c r="ZG17" s="425"/>
      <c r="ZH17" s="425"/>
      <c r="ZI17" s="425"/>
      <c r="ZJ17" s="425"/>
      <c r="ZK17" s="425"/>
      <c r="ZL17" s="425"/>
      <c r="ZM17" s="425"/>
      <c r="ZN17" s="425"/>
      <c r="ZO17" s="425"/>
      <c r="ZP17" s="425"/>
      <c r="ZQ17" s="425"/>
      <c r="ZR17" s="425"/>
      <c r="ZS17" s="425"/>
      <c r="ZT17" s="425"/>
      <c r="ZU17" s="425"/>
      <c r="ZV17" s="425"/>
      <c r="ZW17" s="425"/>
      <c r="ZX17" s="425"/>
      <c r="ZY17" s="425"/>
      <c r="ZZ17" s="425"/>
      <c r="AAA17" s="425"/>
      <c r="AAB17" s="425"/>
      <c r="AAC17" s="425"/>
      <c r="AAD17" s="425"/>
      <c r="AAE17" s="425"/>
      <c r="AAF17" s="425"/>
      <c r="AAG17" s="425"/>
      <c r="AAH17" s="425"/>
      <c r="AAI17" s="425"/>
      <c r="AAJ17" s="425"/>
      <c r="AAK17" s="425"/>
      <c r="AAL17" s="425"/>
      <c r="AAM17" s="425"/>
      <c r="AAN17" s="425"/>
      <c r="AAO17" s="425"/>
      <c r="AAP17" s="425"/>
      <c r="AAQ17" s="425"/>
      <c r="AAR17" s="425"/>
      <c r="AAS17" s="425"/>
      <c r="AAT17" s="425"/>
      <c r="AAU17" s="425"/>
      <c r="AAV17" s="425"/>
      <c r="AAW17" s="425"/>
      <c r="AAX17" s="425"/>
      <c r="AAY17" s="425"/>
      <c r="AAZ17" s="425"/>
      <c r="ABA17" s="425"/>
      <c r="ABB17" s="425"/>
      <c r="ABC17" s="425"/>
      <c r="ABD17" s="425"/>
      <c r="ABE17" s="425"/>
      <c r="ABF17" s="425"/>
      <c r="ABG17" s="425"/>
      <c r="ABH17" s="425"/>
      <c r="ABI17" s="425"/>
      <c r="ABJ17" s="425"/>
      <c r="ABK17" s="425"/>
      <c r="ABL17" s="425"/>
      <c r="ABM17" s="425"/>
      <c r="ABN17" s="425"/>
      <c r="ABO17" s="425"/>
      <c r="ABP17" s="425"/>
      <c r="ABQ17" s="425"/>
      <c r="ABR17" s="425"/>
      <c r="ABS17" s="425"/>
      <c r="ABT17" s="425"/>
      <c r="ABU17" s="425"/>
      <c r="ABV17" s="425"/>
      <c r="ABW17" s="425"/>
      <c r="ABX17" s="425"/>
      <c r="ABY17" s="425"/>
      <c r="ABZ17" s="425"/>
      <c r="ACA17" s="425"/>
      <c r="ACB17" s="425"/>
      <c r="ACC17" s="425"/>
      <c r="ACD17" s="425"/>
      <c r="ACE17" s="425"/>
      <c r="ACF17" s="425"/>
      <c r="ACG17" s="425"/>
      <c r="ACH17" s="425"/>
      <c r="ACI17" s="425"/>
      <c r="ACJ17" s="425"/>
      <c r="ACK17" s="425"/>
      <c r="ACL17" s="425"/>
      <c r="ACM17" s="425"/>
      <c r="ACN17" s="425"/>
      <c r="ACO17" s="425"/>
      <c r="ACP17" s="425"/>
      <c r="ACQ17" s="425"/>
      <c r="ACR17" s="425"/>
      <c r="ACS17" s="425"/>
      <c r="ACT17" s="425"/>
      <c r="ACU17" s="425"/>
      <c r="ACV17" s="425"/>
      <c r="ACW17" s="425"/>
      <c r="ACX17" s="425"/>
      <c r="ACY17" s="425"/>
      <c r="ACZ17" s="425"/>
      <c r="ADA17" s="425"/>
      <c r="ADB17" s="425"/>
      <c r="ADC17" s="425"/>
      <c r="ADD17" s="425"/>
      <c r="ADE17" s="425"/>
      <c r="ADF17" s="425"/>
      <c r="ADG17" s="425"/>
      <c r="ADH17" s="425"/>
      <c r="ADI17" s="425"/>
      <c r="ADJ17" s="425"/>
      <c r="ADK17" s="425"/>
      <c r="ADL17" s="425"/>
      <c r="ADM17" s="425"/>
      <c r="ADN17" s="425"/>
      <c r="ADO17" s="425"/>
      <c r="ADP17" s="425"/>
      <c r="ADQ17" s="425"/>
      <c r="ADR17" s="425"/>
      <c r="ADS17" s="425"/>
      <c r="ADT17" s="425"/>
      <c r="ADU17" s="425"/>
      <c r="ADV17" s="425"/>
      <c r="ADW17" s="425"/>
      <c r="ADX17" s="425"/>
      <c r="ADY17" s="425"/>
      <c r="ADZ17" s="425"/>
      <c r="AEA17" s="425"/>
      <c r="AEB17" s="425"/>
      <c r="AEC17" s="425"/>
      <c r="AED17" s="425"/>
      <c r="AEE17" s="425"/>
      <c r="AEF17" s="425"/>
      <c r="AEG17" s="425"/>
      <c r="AEH17" s="425"/>
      <c r="AEI17" s="425"/>
      <c r="AEJ17" s="425"/>
      <c r="AEK17" s="425"/>
      <c r="AEL17" s="425"/>
      <c r="AEM17" s="425"/>
      <c r="AEN17" s="425"/>
      <c r="AEO17" s="425"/>
      <c r="AEP17" s="425"/>
      <c r="AEQ17" s="425"/>
      <c r="AER17" s="425"/>
      <c r="AES17" s="425"/>
      <c r="AET17" s="425"/>
      <c r="AEU17" s="425"/>
      <c r="AEV17" s="425"/>
      <c r="AEW17" s="425"/>
      <c r="AEX17" s="425"/>
      <c r="AEY17" s="425"/>
      <c r="AEZ17" s="425"/>
      <c r="AFA17" s="425"/>
      <c r="AFB17" s="425"/>
      <c r="AFC17" s="425"/>
      <c r="AFD17" s="425"/>
      <c r="AFE17" s="425"/>
      <c r="AFF17" s="425"/>
      <c r="AFG17" s="425"/>
      <c r="AFH17" s="425"/>
      <c r="AFI17" s="425"/>
      <c r="AFJ17" s="425"/>
      <c r="AFK17" s="425"/>
      <c r="AFL17" s="425"/>
      <c r="AFM17" s="425"/>
      <c r="AFN17" s="425"/>
      <c r="AFO17" s="425"/>
      <c r="AFP17" s="425"/>
      <c r="AFQ17" s="425"/>
      <c r="AFR17" s="425"/>
      <c r="AFS17" s="425"/>
      <c r="AFT17" s="425"/>
      <c r="AFU17" s="425"/>
      <c r="AFV17" s="425"/>
      <c r="AFW17" s="425"/>
      <c r="AFX17" s="425"/>
      <c r="AFY17" s="425"/>
      <c r="AFZ17" s="425"/>
      <c r="AGA17" s="425"/>
      <c r="AGB17" s="425"/>
      <c r="AGC17" s="425"/>
      <c r="AGD17" s="425"/>
      <c r="AGE17" s="425"/>
      <c r="AGF17" s="425"/>
      <c r="AGG17" s="425"/>
      <c r="AGH17" s="425"/>
      <c r="AGI17" s="425"/>
      <c r="AGJ17" s="425"/>
      <c r="AGK17" s="425"/>
      <c r="AGL17" s="425"/>
      <c r="AGM17" s="425"/>
      <c r="AGN17" s="425"/>
      <c r="AGO17" s="425"/>
      <c r="AGP17" s="425"/>
      <c r="AGQ17" s="425"/>
      <c r="AGR17" s="425"/>
      <c r="AGS17" s="425"/>
      <c r="AGT17" s="425"/>
      <c r="AGU17" s="425"/>
      <c r="AGV17" s="425"/>
      <c r="AGW17" s="425"/>
      <c r="AGX17" s="425"/>
      <c r="AGY17" s="425"/>
      <c r="AGZ17" s="425"/>
      <c r="AHA17" s="425"/>
      <c r="AHB17" s="425"/>
      <c r="AHC17" s="425"/>
      <c r="AHD17" s="425"/>
      <c r="AHE17" s="425"/>
      <c r="AHF17" s="425"/>
      <c r="AHG17" s="425"/>
      <c r="AHH17" s="425"/>
      <c r="AHI17" s="425"/>
      <c r="AHJ17" s="425"/>
      <c r="AHK17" s="425"/>
      <c r="AHL17" s="425"/>
      <c r="AHM17" s="425"/>
      <c r="AHN17" s="425"/>
      <c r="AHO17" s="425"/>
      <c r="AHP17" s="425"/>
      <c r="AHQ17" s="425"/>
      <c r="AHR17" s="425"/>
      <c r="AHS17" s="425"/>
      <c r="AHT17" s="425"/>
      <c r="AHU17" s="425"/>
      <c r="AHV17" s="425"/>
      <c r="AHW17" s="425"/>
      <c r="AHX17" s="425"/>
      <c r="AHY17" s="425"/>
      <c r="AHZ17" s="425"/>
      <c r="AIA17" s="425"/>
      <c r="AIB17" s="425"/>
      <c r="AIC17" s="425"/>
      <c r="AID17" s="425"/>
      <c r="AIE17" s="425"/>
      <c r="AIF17" s="425"/>
      <c r="AIG17" s="425"/>
      <c r="AIH17" s="425"/>
      <c r="AII17" s="425"/>
      <c r="AIJ17" s="425"/>
      <c r="AIK17" s="425"/>
      <c r="AIL17" s="425"/>
      <c r="AIM17" s="425"/>
      <c r="AIN17" s="425"/>
      <c r="AIO17" s="425"/>
      <c r="AIP17" s="425"/>
      <c r="AIQ17" s="425"/>
      <c r="AIR17" s="425"/>
      <c r="AIS17" s="425"/>
      <c r="AIT17" s="425"/>
      <c r="AIU17" s="425"/>
      <c r="AIV17" s="425"/>
      <c r="AIW17" s="425"/>
      <c r="AIX17" s="425"/>
      <c r="AIY17" s="425"/>
      <c r="AIZ17" s="425"/>
      <c r="AJA17" s="425"/>
      <c r="AJB17" s="425"/>
      <c r="AJC17" s="425"/>
      <c r="AJD17" s="425"/>
      <c r="AJE17" s="425"/>
      <c r="AJF17" s="425"/>
      <c r="AJG17" s="425"/>
      <c r="AJH17" s="425"/>
      <c r="AJI17" s="425"/>
      <c r="AJJ17" s="425"/>
      <c r="AJK17" s="425"/>
      <c r="AJL17" s="425"/>
      <c r="AJM17" s="425"/>
      <c r="AJN17" s="425"/>
      <c r="AJO17" s="425"/>
      <c r="AJP17" s="425"/>
      <c r="AJQ17" s="425"/>
      <c r="AJR17" s="425"/>
      <c r="AJS17" s="425"/>
      <c r="AJT17" s="425"/>
      <c r="AJU17" s="425"/>
      <c r="AJV17" s="425"/>
      <c r="AJW17" s="425"/>
      <c r="AJX17" s="425"/>
      <c r="AJY17" s="425"/>
      <c r="AJZ17" s="425"/>
      <c r="AKA17" s="425"/>
      <c r="AKB17" s="425"/>
      <c r="AKC17" s="425"/>
      <c r="AKD17" s="425"/>
      <c r="AKE17" s="425"/>
      <c r="AKF17" s="425"/>
      <c r="AKG17" s="425"/>
      <c r="AKH17" s="425"/>
      <c r="AKI17" s="425"/>
      <c r="AKJ17" s="425"/>
      <c r="AKK17" s="425"/>
      <c r="AKL17" s="425"/>
      <c r="AKM17" s="425"/>
      <c r="AKN17" s="425"/>
      <c r="AKO17" s="425"/>
      <c r="AKP17" s="425"/>
      <c r="AKQ17" s="425"/>
      <c r="AKR17" s="425"/>
      <c r="AKS17" s="425"/>
      <c r="AKT17" s="425"/>
      <c r="AKU17" s="425"/>
      <c r="AKV17" s="425"/>
      <c r="AKW17" s="425"/>
      <c r="AKX17" s="425"/>
      <c r="AKY17" s="425"/>
      <c r="AKZ17" s="425"/>
      <c r="ALA17" s="425"/>
      <c r="ALB17" s="425"/>
      <c r="ALC17" s="425"/>
      <c r="ALD17" s="425"/>
      <c r="ALE17" s="425"/>
      <c r="ALF17" s="425"/>
      <c r="ALG17" s="425"/>
      <c r="ALH17" s="425"/>
      <c r="ALI17" s="425"/>
      <c r="ALJ17" s="425"/>
      <c r="ALK17" s="425"/>
      <c r="ALL17" s="425"/>
      <c r="ALM17" s="425"/>
      <c r="ALN17" s="425"/>
      <c r="ALO17" s="425"/>
      <c r="ALP17" s="425"/>
      <c r="ALQ17" s="425"/>
      <c r="ALR17" s="425"/>
      <c r="ALS17" s="425"/>
      <c r="ALT17" s="425"/>
      <c r="ALU17" s="425"/>
      <c r="ALV17" s="425"/>
      <c r="ALW17" s="425"/>
      <c r="ALX17" s="425"/>
      <c r="ALY17" s="425"/>
      <c r="ALZ17" s="425"/>
      <c r="AMA17" s="425"/>
      <c r="AMB17" s="425"/>
      <c r="AMC17" s="425"/>
      <c r="AMD17" s="425"/>
      <c r="AME17" s="425"/>
      <c r="AMF17" s="425"/>
      <c r="AMG17" s="425"/>
      <c r="AMH17" s="425"/>
      <c r="AMI17" s="425"/>
      <c r="AMJ17" s="425"/>
      <c r="AMK17" s="425"/>
      <c r="AML17" s="425"/>
      <c r="AMM17" s="425"/>
      <c r="AMN17" s="425"/>
      <c r="AMO17" s="425"/>
      <c r="AMP17" s="425"/>
      <c r="AMQ17" s="425"/>
      <c r="AMR17" s="425"/>
      <c r="AMS17" s="425"/>
      <c r="AMT17" s="425"/>
      <c r="AMU17" s="425"/>
      <c r="AMV17" s="425"/>
      <c r="AMW17" s="425"/>
      <c r="AMX17" s="425"/>
      <c r="AMY17" s="425"/>
      <c r="AMZ17" s="425"/>
      <c r="ANA17" s="425"/>
      <c r="ANB17" s="425"/>
      <c r="ANC17" s="425"/>
      <c r="AND17" s="425"/>
      <c r="ANE17" s="425"/>
      <c r="ANF17" s="425"/>
      <c r="ANG17" s="425"/>
      <c r="ANH17" s="425"/>
      <c r="ANI17" s="425"/>
      <c r="ANJ17" s="425"/>
      <c r="ANK17" s="425"/>
      <c r="ANL17" s="425"/>
      <c r="ANM17" s="425"/>
      <c r="ANN17" s="425"/>
      <c r="ANO17" s="425"/>
      <c r="ANP17" s="425"/>
      <c r="ANQ17" s="425"/>
      <c r="ANR17" s="425"/>
      <c r="ANS17" s="425"/>
      <c r="ANT17" s="425"/>
      <c r="ANU17" s="425"/>
      <c r="ANV17" s="425"/>
      <c r="ANW17" s="425"/>
      <c r="ANX17" s="425"/>
      <c r="ANY17" s="425"/>
      <c r="ANZ17" s="425"/>
      <c r="AOA17" s="425"/>
      <c r="AOB17" s="425"/>
      <c r="AOC17" s="425"/>
      <c r="AOD17" s="425"/>
      <c r="AOE17" s="425"/>
      <c r="AOF17" s="425"/>
      <c r="AOG17" s="425"/>
      <c r="AOH17" s="425"/>
      <c r="AOI17" s="425"/>
      <c r="AOJ17" s="425"/>
      <c r="AOK17" s="425"/>
      <c r="AOL17" s="425"/>
      <c r="AOM17" s="425"/>
      <c r="AON17" s="425"/>
      <c r="AOO17" s="425"/>
      <c r="AOP17" s="425"/>
      <c r="AOQ17" s="425"/>
      <c r="AOR17" s="425"/>
      <c r="AOS17" s="425"/>
      <c r="AOT17" s="425"/>
      <c r="AOU17" s="425"/>
      <c r="AOV17" s="425"/>
      <c r="AOW17" s="425"/>
      <c r="AOX17" s="425"/>
      <c r="AOY17" s="425"/>
      <c r="AOZ17" s="425"/>
      <c r="APA17" s="425"/>
      <c r="APB17" s="425"/>
      <c r="APC17" s="425"/>
      <c r="APD17" s="425"/>
      <c r="APE17" s="425"/>
      <c r="APF17" s="425"/>
      <c r="APG17" s="425"/>
      <c r="APH17" s="425"/>
      <c r="API17" s="425"/>
      <c r="APJ17" s="425"/>
      <c r="APK17" s="425"/>
      <c r="APL17" s="425"/>
      <c r="APM17" s="425"/>
      <c r="APN17" s="425"/>
      <c r="APO17" s="425"/>
      <c r="APP17" s="425"/>
      <c r="APQ17" s="425"/>
      <c r="APR17" s="425"/>
      <c r="APS17" s="425"/>
      <c r="APT17" s="425"/>
      <c r="APU17" s="425"/>
      <c r="APV17" s="425"/>
      <c r="APW17" s="425"/>
      <c r="APX17" s="425"/>
      <c r="APY17" s="425"/>
      <c r="APZ17" s="425"/>
      <c r="AQA17" s="425"/>
      <c r="AQB17" s="425"/>
      <c r="AQC17" s="425"/>
      <c r="AQD17" s="425"/>
      <c r="AQE17" s="425"/>
      <c r="AQF17" s="425"/>
      <c r="AQG17" s="425"/>
      <c r="AQH17" s="425"/>
      <c r="AQI17" s="425"/>
      <c r="AQJ17" s="425"/>
      <c r="AQK17" s="425"/>
      <c r="AQL17" s="425"/>
      <c r="AQM17" s="425"/>
      <c r="AQN17" s="425"/>
      <c r="AQO17" s="425"/>
      <c r="AQP17" s="425"/>
      <c r="AQQ17" s="425"/>
      <c r="AQR17" s="425"/>
      <c r="AQS17" s="425"/>
      <c r="AQT17" s="425"/>
      <c r="AQU17" s="425"/>
      <c r="AQV17" s="425"/>
      <c r="AQW17" s="425"/>
      <c r="AQX17" s="425"/>
      <c r="AQY17" s="425"/>
      <c r="AQZ17" s="425"/>
      <c r="ARA17" s="425"/>
      <c r="ARB17" s="425"/>
      <c r="ARC17" s="425"/>
      <c r="ARD17" s="425"/>
      <c r="ARE17" s="425"/>
      <c r="ARF17" s="425"/>
      <c r="ARG17" s="425"/>
      <c r="ARH17" s="425"/>
      <c r="ARI17" s="425"/>
      <c r="ARJ17" s="425"/>
      <c r="ARK17" s="425"/>
      <c r="ARL17" s="425"/>
      <c r="ARM17" s="425"/>
      <c r="ARN17" s="425"/>
      <c r="ARO17" s="425"/>
      <c r="ARP17" s="425"/>
      <c r="ARQ17" s="425"/>
      <c r="ARR17" s="425"/>
      <c r="ARS17" s="425"/>
      <c r="ART17" s="425"/>
      <c r="ARU17" s="425"/>
      <c r="ARV17" s="425"/>
      <c r="ARW17" s="425"/>
      <c r="ARX17" s="425"/>
      <c r="ARY17" s="425"/>
      <c r="ARZ17" s="425"/>
      <c r="ASA17" s="425"/>
      <c r="ASB17" s="425"/>
      <c r="ASC17" s="425"/>
      <c r="ASD17" s="425"/>
      <c r="ASE17" s="425"/>
      <c r="ASF17" s="425"/>
      <c r="ASG17" s="425"/>
      <c r="ASH17" s="425"/>
      <c r="ASI17" s="425"/>
      <c r="ASJ17" s="425"/>
      <c r="ASK17" s="425"/>
      <c r="ASL17" s="425"/>
      <c r="ASM17" s="425"/>
      <c r="ASN17" s="425"/>
      <c r="ASO17" s="425"/>
      <c r="ASP17" s="425"/>
      <c r="ASQ17" s="425"/>
      <c r="ASR17" s="425"/>
      <c r="ASS17" s="425"/>
      <c r="AST17" s="425"/>
      <c r="ASU17" s="425"/>
      <c r="ASV17" s="425"/>
      <c r="ASW17" s="425"/>
      <c r="ASX17" s="425"/>
      <c r="ASY17" s="425"/>
      <c r="ASZ17" s="425"/>
      <c r="ATA17" s="425"/>
      <c r="ATB17" s="425"/>
      <c r="ATC17" s="425"/>
      <c r="ATD17" s="425"/>
      <c r="ATE17" s="425"/>
      <c r="ATF17" s="425"/>
      <c r="ATG17" s="425"/>
      <c r="ATH17" s="425"/>
      <c r="ATI17" s="425"/>
      <c r="ATJ17" s="425"/>
      <c r="ATK17" s="425"/>
      <c r="ATL17" s="425"/>
      <c r="ATM17" s="425"/>
      <c r="ATN17" s="425"/>
      <c r="ATO17" s="425"/>
      <c r="ATP17" s="425"/>
      <c r="ATQ17" s="425"/>
      <c r="ATR17" s="425"/>
      <c r="ATS17" s="425"/>
      <c r="ATT17" s="425"/>
      <c r="ATU17" s="425"/>
      <c r="ATV17" s="425"/>
      <c r="ATW17" s="425"/>
      <c r="ATX17" s="425"/>
      <c r="ATY17" s="425"/>
      <c r="ATZ17" s="425"/>
      <c r="AUA17" s="425"/>
      <c r="AUB17" s="425"/>
      <c r="AUC17" s="425"/>
      <c r="AUD17" s="425"/>
      <c r="AUE17" s="425"/>
      <c r="AUF17" s="425"/>
      <c r="AUG17" s="425"/>
      <c r="AUH17" s="425"/>
      <c r="AUI17" s="425"/>
      <c r="AUJ17" s="425"/>
      <c r="AUK17" s="425"/>
      <c r="AUL17" s="425"/>
      <c r="AUM17" s="425"/>
      <c r="AUN17" s="425"/>
      <c r="AUO17" s="425"/>
      <c r="AUP17" s="425"/>
      <c r="AUQ17" s="425"/>
      <c r="AUR17" s="425"/>
      <c r="AUS17" s="425"/>
      <c r="AUT17" s="425"/>
      <c r="AUU17" s="425"/>
      <c r="AUV17" s="425"/>
      <c r="AUW17" s="425"/>
      <c r="AUX17" s="425"/>
      <c r="AUY17" s="425"/>
      <c r="AUZ17" s="425"/>
      <c r="AVA17" s="425"/>
      <c r="AVB17" s="425"/>
      <c r="AVC17" s="425"/>
      <c r="AVD17" s="425"/>
      <c r="AVE17" s="425"/>
      <c r="AVF17" s="425"/>
      <c r="AVG17" s="425"/>
      <c r="AVH17" s="425"/>
      <c r="AVI17" s="425"/>
      <c r="AVJ17" s="425"/>
      <c r="AVK17" s="425"/>
      <c r="AVL17" s="425"/>
      <c r="AVM17" s="425"/>
      <c r="AVN17" s="425"/>
      <c r="AVO17" s="425"/>
      <c r="AVP17" s="425"/>
      <c r="AVQ17" s="425"/>
      <c r="AVR17" s="425"/>
      <c r="AVS17" s="425"/>
      <c r="AVT17" s="425"/>
      <c r="AVU17" s="425"/>
      <c r="AVV17" s="425"/>
      <c r="AVW17" s="425"/>
      <c r="AVX17" s="425"/>
      <c r="AVY17" s="425"/>
      <c r="AVZ17" s="425"/>
      <c r="AWA17" s="425"/>
      <c r="AWB17" s="425"/>
      <c r="AWC17" s="425"/>
      <c r="AWD17" s="425"/>
      <c r="AWE17" s="425"/>
      <c r="AWF17" s="425"/>
      <c r="AWG17" s="425"/>
      <c r="AWH17" s="425"/>
      <c r="AWI17" s="425"/>
      <c r="AWJ17" s="425"/>
      <c r="AWK17" s="425"/>
      <c r="AWL17" s="425"/>
      <c r="AWM17" s="425"/>
      <c r="AWN17" s="425"/>
      <c r="AWO17" s="425"/>
      <c r="AWP17" s="425"/>
      <c r="AWQ17" s="425"/>
      <c r="AWR17" s="425"/>
      <c r="AWS17" s="425"/>
      <c r="AWT17" s="425"/>
      <c r="AWU17" s="425"/>
      <c r="AWV17" s="425"/>
      <c r="AWW17" s="425"/>
      <c r="AWX17" s="425"/>
      <c r="AWY17" s="425"/>
      <c r="AWZ17" s="425"/>
      <c r="AXA17" s="425"/>
      <c r="AXB17" s="425"/>
      <c r="AXC17" s="425"/>
      <c r="AXD17" s="425"/>
      <c r="AXE17" s="425"/>
      <c r="AXF17" s="425"/>
      <c r="AXG17" s="425"/>
      <c r="AXH17" s="425"/>
      <c r="AXI17" s="425"/>
      <c r="AXJ17" s="425"/>
      <c r="AXK17" s="425"/>
      <c r="AXL17" s="425"/>
      <c r="AXM17" s="425"/>
      <c r="AXN17" s="425"/>
      <c r="AXO17" s="425"/>
      <c r="AXP17" s="425"/>
      <c r="AXQ17" s="425"/>
      <c r="AXR17" s="425"/>
      <c r="AXS17" s="425"/>
      <c r="AXT17" s="425"/>
      <c r="AXU17" s="425"/>
      <c r="AXV17" s="425"/>
      <c r="AXW17" s="425"/>
      <c r="AXX17" s="425"/>
      <c r="AXY17" s="425"/>
      <c r="AXZ17" s="425"/>
      <c r="AYA17" s="425"/>
      <c r="AYB17" s="425"/>
      <c r="AYC17" s="425"/>
      <c r="AYD17" s="425"/>
      <c r="AYE17" s="425"/>
      <c r="AYF17" s="425"/>
      <c r="AYG17" s="425"/>
      <c r="AYH17" s="425"/>
      <c r="AYI17" s="425"/>
      <c r="AYJ17" s="425"/>
      <c r="AYK17" s="425"/>
      <c r="AYL17" s="425"/>
      <c r="AYM17" s="425"/>
      <c r="AYN17" s="425"/>
      <c r="AYO17" s="425"/>
      <c r="AYP17" s="425"/>
      <c r="AYQ17" s="425"/>
      <c r="AYR17" s="425"/>
      <c r="AYS17" s="425"/>
      <c r="AYT17" s="425"/>
      <c r="AYU17" s="425"/>
      <c r="AYV17" s="425"/>
      <c r="AYW17" s="425"/>
      <c r="AYX17" s="425"/>
      <c r="AYY17" s="425"/>
      <c r="AYZ17" s="425"/>
      <c r="AZA17" s="425"/>
      <c r="AZB17" s="425"/>
      <c r="AZC17" s="425"/>
      <c r="AZD17" s="425"/>
      <c r="AZE17" s="425"/>
      <c r="AZF17" s="425"/>
      <c r="AZG17" s="425"/>
      <c r="AZH17" s="425"/>
      <c r="AZI17" s="425"/>
      <c r="AZJ17" s="425"/>
      <c r="AZK17" s="425"/>
      <c r="AZL17" s="425"/>
      <c r="AZM17" s="425"/>
      <c r="AZN17" s="425"/>
      <c r="AZO17" s="425"/>
      <c r="AZP17" s="425"/>
      <c r="AZQ17" s="425"/>
      <c r="AZR17" s="425"/>
      <c r="AZS17" s="425"/>
      <c r="AZT17" s="425"/>
      <c r="AZU17" s="425"/>
      <c r="AZV17" s="425"/>
      <c r="AZW17" s="425"/>
      <c r="AZX17" s="425"/>
      <c r="AZY17" s="425"/>
      <c r="AZZ17" s="425"/>
      <c r="BAA17" s="425"/>
      <c r="BAB17" s="425"/>
      <c r="BAC17" s="425"/>
      <c r="BAD17" s="425"/>
      <c r="BAE17" s="425"/>
      <c r="BAF17" s="425"/>
      <c r="BAG17" s="425"/>
      <c r="BAH17" s="425"/>
      <c r="BAI17" s="425"/>
      <c r="BAJ17" s="425"/>
      <c r="BAK17" s="425"/>
      <c r="BAL17" s="425"/>
      <c r="BAM17" s="425"/>
      <c r="BAN17" s="425"/>
      <c r="BAO17" s="425"/>
      <c r="BAP17" s="425"/>
      <c r="BAQ17" s="425"/>
      <c r="BAR17" s="425"/>
      <c r="BAS17" s="425"/>
      <c r="BAT17" s="425"/>
      <c r="BAU17" s="425"/>
      <c r="BAV17" s="425"/>
      <c r="BAW17" s="425"/>
      <c r="BAX17" s="425"/>
      <c r="BAY17" s="425"/>
      <c r="BAZ17" s="425"/>
      <c r="BBA17" s="425"/>
      <c r="BBB17" s="425"/>
      <c r="BBC17" s="425"/>
      <c r="BBD17" s="425"/>
      <c r="BBE17" s="425"/>
      <c r="BBF17" s="425"/>
      <c r="BBG17" s="425"/>
      <c r="BBH17" s="425"/>
      <c r="BBI17" s="425"/>
      <c r="BBJ17" s="425"/>
      <c r="BBK17" s="425"/>
      <c r="BBL17" s="425"/>
      <c r="BBM17" s="425"/>
      <c r="BBN17" s="425"/>
      <c r="BBO17" s="425"/>
      <c r="BBP17" s="425"/>
      <c r="BBQ17" s="425"/>
      <c r="BBR17" s="425"/>
      <c r="BBS17" s="425"/>
      <c r="BBT17" s="425"/>
      <c r="BBU17" s="425"/>
      <c r="BBV17" s="425"/>
      <c r="BBW17" s="425"/>
      <c r="BBX17" s="425"/>
      <c r="BBY17" s="425"/>
      <c r="BBZ17" s="425"/>
      <c r="BCA17" s="425"/>
      <c r="BCB17" s="425"/>
      <c r="BCC17" s="425"/>
      <c r="BCD17" s="425"/>
      <c r="BCE17" s="425"/>
      <c r="BCF17" s="425"/>
      <c r="BCG17" s="425"/>
      <c r="BCH17" s="425"/>
      <c r="BCI17" s="425"/>
      <c r="BCJ17" s="425"/>
      <c r="BCK17" s="425"/>
      <c r="BCL17" s="425"/>
      <c r="BCM17" s="425"/>
      <c r="BCN17" s="425"/>
      <c r="BCO17" s="425"/>
      <c r="BCP17" s="425"/>
      <c r="BCQ17" s="425"/>
      <c r="BCR17" s="425"/>
      <c r="BCS17" s="425"/>
      <c r="BCT17" s="425"/>
      <c r="BCU17" s="425"/>
      <c r="BCV17" s="425"/>
      <c r="BCW17" s="425"/>
      <c r="BCX17" s="425"/>
      <c r="BCY17" s="425"/>
      <c r="BCZ17" s="425"/>
      <c r="BDA17" s="425"/>
      <c r="BDB17" s="425"/>
      <c r="BDC17" s="425"/>
      <c r="BDD17" s="425"/>
      <c r="BDE17" s="425"/>
      <c r="BDF17" s="425"/>
      <c r="BDG17" s="425"/>
      <c r="BDH17" s="425"/>
      <c r="BDI17" s="425"/>
      <c r="BDJ17" s="425"/>
      <c r="BDK17" s="425"/>
      <c r="BDL17" s="425"/>
      <c r="BDM17" s="425"/>
      <c r="BDN17" s="425"/>
      <c r="BDO17" s="425"/>
      <c r="BDP17" s="425"/>
      <c r="BDQ17" s="425"/>
      <c r="BDR17" s="425"/>
      <c r="BDS17" s="425"/>
      <c r="BDT17" s="425"/>
      <c r="BDU17" s="425"/>
      <c r="BDV17" s="425"/>
      <c r="BDW17" s="425"/>
      <c r="BDX17" s="425"/>
      <c r="BDY17" s="425"/>
      <c r="BDZ17" s="425"/>
      <c r="BEA17" s="425"/>
      <c r="BEB17" s="425"/>
      <c r="BEC17" s="425"/>
      <c r="BED17" s="425"/>
      <c r="BEE17" s="425"/>
      <c r="BEF17" s="425"/>
      <c r="BEG17" s="425"/>
      <c r="BEH17" s="425"/>
      <c r="BEI17" s="425"/>
      <c r="BEJ17" s="425"/>
      <c r="BEK17" s="425"/>
      <c r="BEL17" s="425"/>
      <c r="BEM17" s="425"/>
      <c r="BEN17" s="425"/>
      <c r="BEO17" s="425"/>
      <c r="BEP17" s="425"/>
      <c r="BEQ17" s="425"/>
      <c r="BER17" s="425"/>
      <c r="BES17" s="425"/>
      <c r="BET17" s="425"/>
      <c r="BEU17" s="425"/>
      <c r="BEV17" s="425"/>
      <c r="BEW17" s="425"/>
      <c r="BEX17" s="425"/>
      <c r="BEY17" s="425"/>
      <c r="BEZ17" s="425"/>
      <c r="BFA17" s="425"/>
      <c r="BFB17" s="425"/>
      <c r="BFC17" s="425"/>
      <c r="BFD17" s="425"/>
      <c r="BFE17" s="425"/>
      <c r="BFF17" s="425"/>
      <c r="BFG17" s="425"/>
      <c r="BFH17" s="425"/>
      <c r="BFI17" s="425"/>
      <c r="BFJ17" s="425"/>
      <c r="BFK17" s="425"/>
      <c r="BFL17" s="425"/>
      <c r="BFM17" s="425"/>
      <c r="BFN17" s="425"/>
      <c r="BFO17" s="425"/>
      <c r="BFP17" s="425"/>
      <c r="BFQ17" s="425"/>
      <c r="BFR17" s="425"/>
      <c r="BFS17" s="425"/>
      <c r="BFT17" s="425"/>
      <c r="BFU17" s="425"/>
      <c r="BFV17" s="425"/>
      <c r="BFW17" s="425"/>
      <c r="BFX17" s="425"/>
      <c r="BFY17" s="425"/>
      <c r="BFZ17" s="425"/>
      <c r="BGA17" s="425"/>
      <c r="BGB17" s="425"/>
      <c r="BGC17" s="425"/>
      <c r="BGD17" s="425"/>
      <c r="BGE17" s="425"/>
      <c r="BGF17" s="425"/>
      <c r="BGG17" s="425"/>
      <c r="BGH17" s="425"/>
      <c r="BGI17" s="425"/>
      <c r="BGJ17" s="425"/>
      <c r="BGK17" s="425"/>
      <c r="BGL17" s="425"/>
      <c r="BGM17" s="425"/>
      <c r="BGN17" s="425"/>
      <c r="BGO17" s="425"/>
      <c r="BGP17" s="425"/>
      <c r="BGQ17" s="425"/>
      <c r="BGR17" s="425"/>
      <c r="BGS17" s="425"/>
      <c r="BGT17" s="425"/>
      <c r="BGU17" s="425"/>
      <c r="BGV17" s="425"/>
      <c r="BGW17" s="425"/>
      <c r="BGX17" s="425"/>
      <c r="BGY17" s="425"/>
      <c r="BGZ17" s="425"/>
      <c r="BHA17" s="425"/>
      <c r="BHB17" s="425"/>
      <c r="BHC17" s="425"/>
      <c r="BHD17" s="425"/>
      <c r="BHE17" s="425"/>
      <c r="BHF17" s="425"/>
      <c r="BHG17" s="425"/>
      <c r="BHH17" s="425"/>
      <c r="BHI17" s="425"/>
      <c r="BHJ17" s="425"/>
      <c r="BHK17" s="425"/>
      <c r="BHL17" s="425"/>
      <c r="BHM17" s="425"/>
      <c r="BHN17" s="425"/>
      <c r="BHO17" s="425"/>
      <c r="BHP17" s="425"/>
      <c r="BHQ17" s="425"/>
      <c r="BHR17" s="425"/>
      <c r="BHS17" s="425"/>
      <c r="BHT17" s="425"/>
      <c r="BHU17" s="425"/>
      <c r="BHV17" s="425"/>
      <c r="BHW17" s="425"/>
      <c r="BHX17" s="425"/>
      <c r="BHY17" s="425"/>
      <c r="BHZ17" s="425"/>
      <c r="BIA17" s="425"/>
      <c r="BIB17" s="425"/>
      <c r="BIC17" s="425"/>
      <c r="BID17" s="425"/>
      <c r="BIE17" s="425"/>
      <c r="BIF17" s="425"/>
      <c r="BIG17" s="425"/>
      <c r="BIH17" s="425"/>
      <c r="BII17" s="425"/>
      <c r="BIJ17" s="425"/>
      <c r="BIK17" s="425"/>
      <c r="BIL17" s="425"/>
      <c r="BIM17" s="425"/>
      <c r="BIN17" s="425"/>
      <c r="BIO17" s="425"/>
      <c r="BIP17" s="425"/>
      <c r="BIQ17" s="425"/>
      <c r="BIR17" s="425"/>
      <c r="BIS17" s="425"/>
      <c r="BIT17" s="425"/>
      <c r="BIU17" s="425"/>
      <c r="BIV17" s="425"/>
      <c r="BIW17" s="425"/>
      <c r="BIX17" s="425"/>
      <c r="BIY17" s="425"/>
      <c r="BIZ17" s="425"/>
      <c r="BJA17" s="425"/>
      <c r="BJB17" s="425"/>
      <c r="BJC17" s="425"/>
      <c r="BJD17" s="425"/>
      <c r="BJE17" s="425"/>
      <c r="BJF17" s="425"/>
      <c r="BJG17" s="425"/>
      <c r="BJH17" s="425"/>
      <c r="BJI17" s="425"/>
      <c r="BJJ17" s="425"/>
      <c r="BJK17" s="425"/>
      <c r="BJL17" s="425"/>
      <c r="BJM17" s="425"/>
      <c r="BJN17" s="425"/>
      <c r="BJO17" s="425"/>
      <c r="BJP17" s="425"/>
      <c r="BJQ17" s="425"/>
      <c r="BJR17" s="425"/>
      <c r="BJS17" s="425"/>
      <c r="BJT17" s="425"/>
      <c r="BJU17" s="425"/>
      <c r="BJV17" s="425"/>
      <c r="BJW17" s="425"/>
      <c r="BJX17" s="425"/>
      <c r="BJY17" s="425"/>
      <c r="BJZ17" s="425"/>
      <c r="BKA17" s="425"/>
      <c r="BKB17" s="425"/>
      <c r="BKC17" s="425"/>
      <c r="BKD17" s="425"/>
      <c r="BKE17" s="425"/>
      <c r="BKF17" s="425"/>
      <c r="BKG17" s="425"/>
      <c r="BKH17" s="425"/>
      <c r="BKI17" s="425"/>
      <c r="BKJ17" s="425"/>
      <c r="BKK17" s="425"/>
      <c r="BKL17" s="425"/>
      <c r="BKM17" s="425"/>
      <c r="BKN17" s="425"/>
      <c r="BKO17" s="425"/>
      <c r="BKP17" s="425"/>
      <c r="BKQ17" s="425"/>
      <c r="BKR17" s="425"/>
      <c r="BKS17" s="425"/>
      <c r="BKT17" s="425"/>
      <c r="BKU17" s="425"/>
      <c r="BKV17" s="425"/>
      <c r="BKW17" s="425"/>
      <c r="BKX17" s="425"/>
      <c r="BKY17" s="425"/>
      <c r="BKZ17" s="425"/>
      <c r="BLA17" s="425"/>
      <c r="BLB17" s="425"/>
      <c r="BLC17" s="425"/>
      <c r="BLD17" s="425"/>
      <c r="BLE17" s="425"/>
      <c r="BLF17" s="425"/>
      <c r="BLG17" s="425"/>
      <c r="BLH17" s="425"/>
      <c r="BLI17" s="425"/>
      <c r="BLJ17" s="425"/>
      <c r="BLK17" s="425"/>
      <c r="BLL17" s="425"/>
      <c r="BLM17" s="425"/>
      <c r="BLN17" s="425"/>
      <c r="BLO17" s="425"/>
      <c r="BLP17" s="425"/>
      <c r="BLQ17" s="425"/>
      <c r="BLR17" s="425"/>
      <c r="BLS17" s="425"/>
      <c r="BLT17" s="425"/>
      <c r="BLU17" s="425"/>
      <c r="BLV17" s="425"/>
      <c r="BLW17" s="425"/>
      <c r="BLX17" s="425"/>
      <c r="BLY17" s="425"/>
      <c r="BLZ17" s="425"/>
      <c r="BMA17" s="425"/>
      <c r="BMB17" s="425"/>
      <c r="BMC17" s="425"/>
      <c r="BMD17" s="425"/>
      <c r="BME17" s="425"/>
      <c r="BMF17" s="425"/>
      <c r="BMG17" s="425"/>
      <c r="BMH17" s="425"/>
      <c r="BMI17" s="425"/>
      <c r="BMJ17" s="425"/>
      <c r="BMK17" s="425"/>
      <c r="BML17" s="425"/>
      <c r="BMM17" s="425"/>
      <c r="BMN17" s="425"/>
      <c r="BMO17" s="425"/>
      <c r="BMP17" s="425"/>
      <c r="BMQ17" s="425"/>
      <c r="BMR17" s="425"/>
      <c r="BMS17" s="425"/>
      <c r="BMT17" s="425"/>
      <c r="BMU17" s="425"/>
      <c r="BMV17" s="425"/>
      <c r="BMW17" s="425"/>
      <c r="BMX17" s="425"/>
      <c r="BMY17" s="425"/>
      <c r="BMZ17" s="425"/>
      <c r="BNA17" s="425"/>
      <c r="BNB17" s="425"/>
      <c r="BNC17" s="425"/>
      <c r="BND17" s="425"/>
      <c r="BNE17" s="425"/>
      <c r="BNF17" s="425"/>
      <c r="BNG17" s="425"/>
      <c r="BNH17" s="425"/>
      <c r="BNI17" s="425"/>
      <c r="BNJ17" s="425"/>
      <c r="BNK17" s="425"/>
      <c r="BNL17" s="425"/>
      <c r="BNM17" s="425"/>
      <c r="BNN17" s="425"/>
      <c r="BNO17" s="425"/>
      <c r="BNP17" s="425"/>
      <c r="BNQ17" s="425"/>
      <c r="BNR17" s="425"/>
      <c r="BNS17" s="425"/>
      <c r="BNT17" s="425"/>
      <c r="BNU17" s="425"/>
      <c r="BNV17" s="425"/>
      <c r="BNW17" s="425"/>
      <c r="BNX17" s="425"/>
      <c r="BNY17" s="425"/>
      <c r="BNZ17" s="425"/>
      <c r="BOA17" s="425"/>
      <c r="BOB17" s="425"/>
      <c r="BOC17" s="425"/>
      <c r="BOD17" s="425"/>
      <c r="BOE17" s="425"/>
      <c r="BOF17" s="425"/>
      <c r="BOG17" s="425"/>
      <c r="BOH17" s="425"/>
      <c r="BOI17" s="425"/>
      <c r="BOJ17" s="425"/>
      <c r="BOK17" s="425"/>
      <c r="BOL17" s="425"/>
      <c r="BOM17" s="425"/>
      <c r="BON17" s="425"/>
      <c r="BOO17" s="425"/>
      <c r="BOP17" s="425"/>
      <c r="BOQ17" s="425"/>
      <c r="BOR17" s="425"/>
      <c r="BOS17" s="425"/>
      <c r="BOT17" s="425"/>
      <c r="BOU17" s="425"/>
      <c r="BOV17" s="425"/>
      <c r="BOW17" s="425"/>
      <c r="BOX17" s="425"/>
      <c r="BOY17" s="425"/>
      <c r="BOZ17" s="425"/>
      <c r="BPA17" s="425"/>
      <c r="BPB17" s="425"/>
      <c r="BPC17" s="425"/>
      <c r="BPD17" s="425"/>
      <c r="BPE17" s="425"/>
      <c r="BPF17" s="425"/>
      <c r="BPG17" s="425"/>
      <c r="BPH17" s="425"/>
      <c r="BPI17" s="425"/>
      <c r="BPJ17" s="425"/>
      <c r="BPK17" s="425"/>
      <c r="BPL17" s="425"/>
      <c r="BPM17" s="425"/>
      <c r="BPN17" s="425"/>
      <c r="BPO17" s="425"/>
      <c r="BPP17" s="425"/>
      <c r="BPQ17" s="425"/>
      <c r="BPR17" s="425"/>
      <c r="BPS17" s="425"/>
      <c r="BPT17" s="425"/>
      <c r="BPU17" s="425"/>
      <c r="BPV17" s="425"/>
      <c r="BPW17" s="425"/>
      <c r="BPX17" s="425"/>
      <c r="BPY17" s="425"/>
      <c r="BPZ17" s="425"/>
      <c r="BQA17" s="425"/>
      <c r="BQB17" s="425"/>
      <c r="BQC17" s="425"/>
      <c r="BQD17" s="425"/>
      <c r="BQE17" s="425"/>
      <c r="BQF17" s="425"/>
      <c r="BQG17" s="425"/>
      <c r="BQH17" s="425"/>
      <c r="BQI17" s="425"/>
      <c r="BQJ17" s="425"/>
      <c r="BQK17" s="425"/>
      <c r="BQL17" s="425"/>
      <c r="BQM17" s="425"/>
      <c r="BQN17" s="425"/>
      <c r="BQO17" s="425"/>
      <c r="BQP17" s="425"/>
      <c r="BQQ17" s="425"/>
      <c r="BQR17" s="425"/>
      <c r="BQS17" s="425"/>
      <c r="BQT17" s="425"/>
      <c r="BQU17" s="425"/>
      <c r="BQV17" s="425"/>
      <c r="BQW17" s="425"/>
      <c r="BQX17" s="425"/>
      <c r="BQY17" s="425"/>
      <c r="BQZ17" s="425"/>
      <c r="BRA17" s="425"/>
      <c r="BRB17" s="425"/>
      <c r="BRC17" s="425"/>
      <c r="BRD17" s="425"/>
      <c r="BRE17" s="425"/>
      <c r="BRF17" s="425"/>
      <c r="BRG17" s="425"/>
      <c r="BRH17" s="425"/>
      <c r="BRI17" s="425"/>
      <c r="BRJ17" s="425"/>
      <c r="BRK17" s="425"/>
      <c r="BRL17" s="425"/>
      <c r="BRM17" s="425"/>
      <c r="BRN17" s="425"/>
      <c r="BRO17" s="425"/>
      <c r="BRP17" s="425"/>
      <c r="BRQ17" s="425"/>
      <c r="BRR17" s="425"/>
      <c r="BRS17" s="425"/>
      <c r="BRT17" s="425"/>
      <c r="BRU17" s="425"/>
      <c r="BRV17" s="425"/>
      <c r="BRW17" s="425"/>
      <c r="BRX17" s="425"/>
      <c r="BRY17" s="425"/>
      <c r="BRZ17" s="425"/>
      <c r="BSA17" s="425"/>
      <c r="BSB17" s="425"/>
      <c r="BSC17" s="425"/>
      <c r="BSD17" s="425"/>
      <c r="BSE17" s="425"/>
      <c r="BSF17" s="425"/>
      <c r="BSG17" s="425"/>
      <c r="BSH17" s="425"/>
      <c r="BSI17" s="425"/>
      <c r="BSJ17" s="425"/>
      <c r="BSK17" s="425"/>
      <c r="BSL17" s="425"/>
      <c r="BSM17" s="425"/>
      <c r="BSN17" s="425"/>
      <c r="BSO17" s="425"/>
      <c r="BSP17" s="425"/>
      <c r="BSQ17" s="425"/>
      <c r="BSR17" s="425"/>
      <c r="BSS17" s="425"/>
      <c r="BST17" s="425"/>
      <c r="BSU17" s="425"/>
      <c r="BSV17" s="425"/>
      <c r="BSW17" s="425"/>
      <c r="BSX17" s="425"/>
      <c r="BSY17" s="425"/>
      <c r="BSZ17" s="425"/>
      <c r="BTA17" s="425"/>
      <c r="BTB17" s="425"/>
      <c r="BTC17" s="425"/>
      <c r="BTD17" s="425"/>
      <c r="BTE17" s="425"/>
      <c r="BTF17" s="425"/>
      <c r="BTG17" s="425"/>
      <c r="BTH17" s="425"/>
      <c r="BTI17" s="425"/>
      <c r="BTJ17" s="425"/>
      <c r="BTK17" s="425"/>
      <c r="BTL17" s="425"/>
      <c r="BTM17" s="425"/>
      <c r="BTN17" s="425"/>
      <c r="BTO17" s="425"/>
      <c r="BTP17" s="425"/>
      <c r="BTQ17" s="425"/>
      <c r="BTR17" s="425"/>
      <c r="BTS17" s="425"/>
      <c r="BTT17" s="425"/>
      <c r="BTU17" s="425"/>
      <c r="BTV17" s="425"/>
      <c r="BTW17" s="425"/>
      <c r="BTX17" s="425"/>
      <c r="BTY17" s="425"/>
      <c r="BTZ17" s="425"/>
      <c r="BUA17" s="425"/>
      <c r="BUB17" s="425"/>
      <c r="BUC17" s="425"/>
      <c r="BUD17" s="425"/>
      <c r="BUE17" s="425"/>
      <c r="BUF17" s="425"/>
      <c r="BUG17" s="425"/>
      <c r="BUH17" s="425"/>
      <c r="BUI17" s="425"/>
      <c r="BUJ17" s="425"/>
      <c r="BUK17" s="425"/>
      <c r="BUL17" s="425"/>
      <c r="BUM17" s="425"/>
      <c r="BUN17" s="425"/>
      <c r="BUO17" s="425"/>
      <c r="BUP17" s="425"/>
      <c r="BUQ17" s="425"/>
      <c r="BUR17" s="425"/>
      <c r="BUS17" s="425"/>
      <c r="BUT17" s="425"/>
      <c r="BUU17" s="425"/>
      <c r="BUV17" s="425"/>
      <c r="BUW17" s="425"/>
      <c r="BUX17" s="425"/>
      <c r="BUY17" s="425"/>
      <c r="BUZ17" s="425"/>
      <c r="BVA17" s="425"/>
      <c r="BVB17" s="425"/>
      <c r="BVC17" s="425"/>
      <c r="BVD17" s="425"/>
      <c r="BVE17" s="425"/>
      <c r="BVF17" s="425"/>
      <c r="BVG17" s="425"/>
      <c r="BVH17" s="425"/>
      <c r="BVI17" s="425"/>
      <c r="BVJ17" s="425"/>
      <c r="BVK17" s="425"/>
      <c r="BVL17" s="425"/>
      <c r="BVM17" s="425"/>
      <c r="BVN17" s="425"/>
      <c r="BVO17" s="425"/>
      <c r="BVP17" s="425"/>
      <c r="BVQ17" s="425"/>
      <c r="BVR17" s="425"/>
      <c r="BVS17" s="425"/>
      <c r="BVT17" s="425"/>
      <c r="BVU17" s="425"/>
      <c r="BVV17" s="425"/>
      <c r="BVW17" s="425"/>
      <c r="BVX17" s="425"/>
      <c r="BVY17" s="425"/>
      <c r="BVZ17" s="425"/>
      <c r="BWA17" s="425"/>
      <c r="BWB17" s="425"/>
      <c r="BWC17" s="425"/>
      <c r="BWD17" s="425"/>
      <c r="BWE17" s="425"/>
      <c r="BWF17" s="425"/>
      <c r="BWG17" s="425"/>
      <c r="BWH17" s="425"/>
      <c r="BWI17" s="425"/>
      <c r="BWJ17" s="425"/>
      <c r="BWK17" s="425"/>
      <c r="BWL17" s="425"/>
      <c r="BWM17" s="425"/>
      <c r="BWN17" s="425"/>
      <c r="BWO17" s="425"/>
      <c r="BWP17" s="425"/>
      <c r="BWQ17" s="425"/>
      <c r="BWR17" s="425"/>
      <c r="BWS17" s="425"/>
      <c r="BWT17" s="425"/>
      <c r="BWU17" s="425"/>
      <c r="BWV17" s="425"/>
      <c r="BWW17" s="425"/>
      <c r="BWX17" s="425"/>
      <c r="BWY17" s="425"/>
      <c r="BWZ17" s="425"/>
      <c r="BXA17" s="425"/>
      <c r="BXB17" s="425"/>
      <c r="BXC17" s="425"/>
      <c r="BXD17" s="425"/>
      <c r="BXE17" s="425"/>
      <c r="BXF17" s="425"/>
      <c r="BXG17" s="425"/>
      <c r="BXH17" s="425"/>
      <c r="BXI17" s="425"/>
      <c r="BXJ17" s="425"/>
      <c r="BXK17" s="425"/>
      <c r="BXL17" s="425"/>
      <c r="BXM17" s="425"/>
      <c r="BXN17" s="425"/>
      <c r="BXO17" s="425"/>
      <c r="BXP17" s="425"/>
      <c r="BXQ17" s="425"/>
      <c r="BXR17" s="425"/>
      <c r="BXS17" s="425"/>
      <c r="BXT17" s="425"/>
      <c r="BXU17" s="425"/>
      <c r="BXV17" s="425"/>
      <c r="BXW17" s="425"/>
      <c r="BXX17" s="425"/>
      <c r="BXY17" s="425"/>
      <c r="BXZ17" s="425"/>
      <c r="BYA17" s="425"/>
      <c r="BYB17" s="425"/>
      <c r="BYC17" s="425"/>
      <c r="BYD17" s="425"/>
      <c r="BYE17" s="425"/>
      <c r="BYF17" s="425"/>
      <c r="BYG17" s="425"/>
      <c r="BYH17" s="425"/>
      <c r="BYI17" s="425"/>
      <c r="BYJ17" s="425"/>
      <c r="BYK17" s="425"/>
      <c r="BYL17" s="425"/>
      <c r="BYM17" s="425"/>
      <c r="BYN17" s="425"/>
      <c r="BYO17" s="425"/>
      <c r="BYP17" s="425"/>
      <c r="BYQ17" s="425"/>
      <c r="BYR17" s="425"/>
      <c r="BYS17" s="425"/>
      <c r="BYT17" s="425"/>
      <c r="BYU17" s="425"/>
      <c r="BYV17" s="425"/>
      <c r="BYW17" s="425"/>
      <c r="BYX17" s="425"/>
      <c r="BYY17" s="425"/>
      <c r="BYZ17" s="425"/>
      <c r="BZA17" s="425"/>
      <c r="BZB17" s="425"/>
      <c r="BZC17" s="425"/>
      <c r="BZD17" s="425"/>
      <c r="BZE17" s="425"/>
      <c r="BZF17" s="425"/>
      <c r="BZG17" s="425"/>
      <c r="BZH17" s="425"/>
      <c r="BZI17" s="425"/>
      <c r="BZJ17" s="425"/>
      <c r="BZK17" s="425"/>
      <c r="BZL17" s="425"/>
      <c r="BZM17" s="425"/>
      <c r="BZN17" s="425"/>
      <c r="BZO17" s="425"/>
      <c r="BZP17" s="425"/>
      <c r="BZQ17" s="425"/>
      <c r="BZR17" s="425"/>
      <c r="BZS17" s="425"/>
      <c r="BZT17" s="425"/>
      <c r="BZU17" s="425"/>
      <c r="BZV17" s="425"/>
      <c r="BZW17" s="425"/>
      <c r="BZX17" s="425"/>
      <c r="BZY17" s="425"/>
      <c r="BZZ17" s="425"/>
      <c r="CAA17" s="425"/>
      <c r="CAB17" s="425"/>
      <c r="CAC17" s="425"/>
      <c r="CAD17" s="425"/>
      <c r="CAE17" s="425"/>
      <c r="CAF17" s="425"/>
      <c r="CAG17" s="425"/>
      <c r="CAH17" s="425"/>
      <c r="CAI17" s="425"/>
      <c r="CAJ17" s="425"/>
      <c r="CAK17" s="425"/>
      <c r="CAL17" s="425"/>
      <c r="CAM17" s="425"/>
      <c r="CAN17" s="425"/>
      <c r="CAO17" s="425"/>
      <c r="CAP17" s="425"/>
      <c r="CAQ17" s="425"/>
      <c r="CAR17" s="425"/>
      <c r="CAS17" s="425"/>
      <c r="CAT17" s="425"/>
      <c r="CAU17" s="425"/>
      <c r="CAV17" s="425"/>
      <c r="CAW17" s="425"/>
      <c r="CAX17" s="425"/>
      <c r="CAY17" s="425"/>
      <c r="CAZ17" s="425"/>
      <c r="CBA17" s="425"/>
      <c r="CBB17" s="425"/>
      <c r="CBC17" s="425"/>
      <c r="CBD17" s="425"/>
      <c r="CBE17" s="425"/>
      <c r="CBF17" s="425"/>
      <c r="CBG17" s="425"/>
      <c r="CBH17" s="425"/>
      <c r="CBI17" s="425"/>
      <c r="CBJ17" s="425"/>
      <c r="CBK17" s="425"/>
      <c r="CBL17" s="425"/>
      <c r="CBM17" s="425"/>
      <c r="CBN17" s="425"/>
      <c r="CBO17" s="425"/>
      <c r="CBP17" s="425"/>
      <c r="CBQ17" s="425"/>
      <c r="CBR17" s="425"/>
      <c r="CBS17" s="425"/>
      <c r="CBT17" s="425"/>
      <c r="CBU17" s="425"/>
      <c r="CBV17" s="425"/>
      <c r="CBW17" s="425"/>
      <c r="CBX17" s="425"/>
      <c r="CBY17" s="425"/>
      <c r="CBZ17" s="425"/>
      <c r="CCA17" s="425"/>
      <c r="CCB17" s="425"/>
      <c r="CCC17" s="425"/>
      <c r="CCD17" s="425"/>
      <c r="CCE17" s="425"/>
      <c r="CCF17" s="425"/>
      <c r="CCG17" s="425"/>
      <c r="CCH17" s="425"/>
      <c r="CCI17" s="425"/>
      <c r="CCJ17" s="425"/>
      <c r="CCK17" s="425"/>
      <c r="CCL17" s="425"/>
      <c r="CCM17" s="425"/>
      <c r="CCN17" s="425"/>
      <c r="CCO17" s="425"/>
      <c r="CCP17" s="425"/>
      <c r="CCQ17" s="425"/>
      <c r="CCR17" s="425"/>
      <c r="CCS17" s="425"/>
      <c r="CCT17" s="425"/>
      <c r="CCU17" s="425"/>
      <c r="CCV17" s="425"/>
      <c r="CCW17" s="425"/>
      <c r="CCX17" s="425"/>
      <c r="CCY17" s="425"/>
      <c r="CCZ17" s="425"/>
      <c r="CDA17" s="425"/>
      <c r="CDB17" s="425"/>
      <c r="CDC17" s="425"/>
      <c r="CDD17" s="425"/>
      <c r="CDE17" s="425"/>
      <c r="CDF17" s="425"/>
      <c r="CDG17" s="425"/>
      <c r="CDH17" s="425"/>
      <c r="CDI17" s="425"/>
      <c r="CDJ17" s="425"/>
      <c r="CDK17" s="425"/>
      <c r="CDL17" s="425"/>
      <c r="CDM17" s="425"/>
      <c r="CDN17" s="425"/>
      <c r="CDO17" s="425"/>
      <c r="CDP17" s="425"/>
      <c r="CDQ17" s="425"/>
      <c r="CDR17" s="425"/>
      <c r="CDS17" s="425"/>
      <c r="CDT17" s="425"/>
      <c r="CDU17" s="425"/>
      <c r="CDV17" s="425"/>
      <c r="CDW17" s="425"/>
      <c r="CDX17" s="425"/>
      <c r="CDY17" s="425"/>
      <c r="CDZ17" s="425"/>
      <c r="CEA17" s="425"/>
      <c r="CEB17" s="425"/>
      <c r="CEC17" s="425"/>
      <c r="CED17" s="425"/>
      <c r="CEE17" s="425"/>
      <c r="CEF17" s="425"/>
      <c r="CEG17" s="425"/>
      <c r="CEH17" s="425"/>
      <c r="CEI17" s="425"/>
      <c r="CEJ17" s="425"/>
      <c r="CEK17" s="425"/>
      <c r="CEL17" s="425"/>
      <c r="CEM17" s="425"/>
      <c r="CEN17" s="425"/>
      <c r="CEO17" s="425"/>
      <c r="CEP17" s="425"/>
      <c r="CEQ17" s="425"/>
      <c r="CER17" s="425"/>
      <c r="CES17" s="425"/>
      <c r="CET17" s="425"/>
      <c r="CEU17" s="425"/>
      <c r="CEV17" s="425"/>
      <c r="CEW17" s="425"/>
      <c r="CEX17" s="425"/>
      <c r="CEY17" s="425"/>
      <c r="CEZ17" s="425"/>
      <c r="CFA17" s="425"/>
      <c r="CFB17" s="425"/>
      <c r="CFC17" s="425"/>
      <c r="CFD17" s="425"/>
      <c r="CFE17" s="425"/>
      <c r="CFF17" s="425"/>
      <c r="CFG17" s="425"/>
      <c r="CFH17" s="425"/>
      <c r="CFI17" s="425"/>
      <c r="CFJ17" s="425"/>
      <c r="CFK17" s="425"/>
      <c r="CFL17" s="425"/>
      <c r="CFM17" s="425"/>
      <c r="CFN17" s="425"/>
      <c r="CFO17" s="425"/>
      <c r="CFP17" s="425"/>
      <c r="CFQ17" s="425"/>
      <c r="CFR17" s="425"/>
      <c r="CFS17" s="425"/>
      <c r="CFT17" s="425"/>
      <c r="CFU17" s="425"/>
      <c r="CFV17" s="425"/>
      <c r="CFW17" s="425"/>
      <c r="CFX17" s="425"/>
      <c r="CFY17" s="425"/>
      <c r="CFZ17" s="425"/>
      <c r="CGA17" s="425"/>
      <c r="CGB17" s="425"/>
      <c r="CGC17" s="425"/>
      <c r="CGD17" s="425"/>
      <c r="CGE17" s="425"/>
      <c r="CGF17" s="425"/>
      <c r="CGG17" s="425"/>
      <c r="CGH17" s="425"/>
      <c r="CGI17" s="425"/>
      <c r="CGJ17" s="425"/>
      <c r="CGK17" s="425"/>
      <c r="CGL17" s="425"/>
      <c r="CGM17" s="425"/>
      <c r="CGN17" s="425"/>
      <c r="CGO17" s="425"/>
      <c r="CGP17" s="425"/>
      <c r="CGQ17" s="425"/>
      <c r="CGR17" s="425"/>
      <c r="CGS17" s="425"/>
      <c r="CGT17" s="425"/>
      <c r="CGU17" s="425"/>
      <c r="CGV17" s="425"/>
      <c r="CGW17" s="425"/>
      <c r="CGX17" s="425"/>
      <c r="CGY17" s="425"/>
      <c r="CGZ17" s="425"/>
      <c r="CHA17" s="425"/>
      <c r="CHB17" s="425"/>
      <c r="CHC17" s="425"/>
      <c r="CHD17" s="425"/>
      <c r="CHE17" s="425"/>
      <c r="CHF17" s="425"/>
      <c r="CHG17" s="425"/>
      <c r="CHH17" s="425"/>
      <c r="CHI17" s="425"/>
      <c r="CHJ17" s="425"/>
      <c r="CHK17" s="425"/>
      <c r="CHL17" s="425"/>
      <c r="CHM17" s="425"/>
      <c r="CHN17" s="425"/>
      <c r="CHO17" s="425"/>
      <c r="CHP17" s="425"/>
      <c r="CHQ17" s="425"/>
      <c r="CHR17" s="425"/>
      <c r="CHS17" s="425"/>
      <c r="CHT17" s="425"/>
      <c r="CHU17" s="425"/>
      <c r="CHV17" s="425"/>
      <c r="CHW17" s="425"/>
      <c r="CHX17" s="425"/>
      <c r="CHY17" s="425"/>
      <c r="CHZ17" s="425"/>
      <c r="CIA17" s="425"/>
      <c r="CIB17" s="425"/>
      <c r="CIC17" s="425"/>
      <c r="CID17" s="425"/>
      <c r="CIE17" s="425"/>
      <c r="CIF17" s="425"/>
      <c r="CIG17" s="425"/>
      <c r="CIH17" s="425"/>
      <c r="CII17" s="425"/>
      <c r="CIJ17" s="425"/>
      <c r="CIK17" s="425"/>
      <c r="CIL17" s="425"/>
      <c r="CIM17" s="425"/>
      <c r="CIN17" s="425"/>
      <c r="CIO17" s="425"/>
      <c r="CIP17" s="425"/>
      <c r="CIQ17" s="425"/>
      <c r="CIR17" s="425"/>
      <c r="CIS17" s="425"/>
      <c r="CIT17" s="425"/>
      <c r="CIU17" s="425"/>
      <c r="CIV17" s="425"/>
      <c r="CIW17" s="425"/>
      <c r="CIX17" s="425"/>
      <c r="CIY17" s="425"/>
      <c r="CIZ17" s="425"/>
      <c r="CJA17" s="425"/>
      <c r="CJB17" s="425"/>
      <c r="CJC17" s="425"/>
      <c r="CJD17" s="425"/>
      <c r="CJE17" s="425"/>
      <c r="CJF17" s="425"/>
      <c r="CJG17" s="425"/>
      <c r="CJH17" s="425"/>
      <c r="CJI17" s="425"/>
      <c r="CJJ17" s="425"/>
      <c r="CJK17" s="425"/>
      <c r="CJL17" s="425"/>
      <c r="CJM17" s="425"/>
      <c r="CJN17" s="425"/>
      <c r="CJO17" s="425"/>
      <c r="CJP17" s="425"/>
      <c r="CJQ17" s="425"/>
      <c r="CJR17" s="425"/>
      <c r="CJS17" s="425"/>
      <c r="CJT17" s="425"/>
      <c r="CJU17" s="425"/>
      <c r="CJV17" s="425"/>
      <c r="CJW17" s="425"/>
      <c r="CJX17" s="425"/>
      <c r="CJY17" s="425"/>
      <c r="CJZ17" s="425"/>
      <c r="CKA17" s="425"/>
      <c r="CKB17" s="425"/>
      <c r="CKC17" s="425"/>
      <c r="CKD17" s="425"/>
      <c r="CKE17" s="425"/>
      <c r="CKF17" s="425"/>
      <c r="CKG17" s="425"/>
      <c r="CKH17" s="425"/>
      <c r="CKI17" s="425"/>
      <c r="CKJ17" s="425"/>
      <c r="CKK17" s="425"/>
      <c r="CKL17" s="425"/>
      <c r="CKM17" s="425"/>
      <c r="CKN17" s="425"/>
      <c r="CKO17" s="425"/>
      <c r="CKP17" s="425"/>
      <c r="CKQ17" s="425"/>
      <c r="CKR17" s="425"/>
      <c r="CKS17" s="425"/>
      <c r="CKT17" s="425"/>
      <c r="CKU17" s="425"/>
      <c r="CKV17" s="425"/>
      <c r="CKW17" s="425"/>
      <c r="CKX17" s="425"/>
      <c r="CKY17" s="425"/>
      <c r="CKZ17" s="425"/>
      <c r="CLA17" s="425"/>
      <c r="CLB17" s="425"/>
      <c r="CLC17" s="425"/>
      <c r="CLD17" s="425"/>
      <c r="CLE17" s="425"/>
      <c r="CLF17" s="425"/>
      <c r="CLG17" s="425"/>
      <c r="CLH17" s="425"/>
      <c r="CLI17" s="425"/>
      <c r="CLJ17" s="425"/>
      <c r="CLK17" s="425"/>
      <c r="CLL17" s="425"/>
      <c r="CLM17" s="425"/>
      <c r="CLN17" s="425"/>
      <c r="CLO17" s="425"/>
      <c r="CLP17" s="425"/>
      <c r="CLQ17" s="425"/>
      <c r="CLR17" s="425"/>
      <c r="CLS17" s="425"/>
      <c r="CLT17" s="425"/>
      <c r="CLU17" s="425"/>
      <c r="CLV17" s="425"/>
      <c r="CLW17" s="425"/>
      <c r="CLX17" s="425"/>
      <c r="CLY17" s="425"/>
      <c r="CLZ17" s="425"/>
      <c r="CMA17" s="425"/>
      <c r="CMB17" s="425"/>
      <c r="CMC17" s="425"/>
      <c r="CMD17" s="425"/>
      <c r="CME17" s="425"/>
      <c r="CMF17" s="425"/>
      <c r="CMG17" s="425"/>
      <c r="CMH17" s="425"/>
      <c r="CMI17" s="425"/>
      <c r="CMJ17" s="425"/>
      <c r="CMK17" s="425"/>
      <c r="CML17" s="425"/>
      <c r="CMM17" s="425"/>
      <c r="CMN17" s="425"/>
      <c r="CMO17" s="425"/>
      <c r="CMP17" s="425"/>
      <c r="CMQ17" s="425"/>
      <c r="CMR17" s="425"/>
      <c r="CMS17" s="425"/>
      <c r="CMT17" s="425"/>
      <c r="CMU17" s="425"/>
      <c r="CMV17" s="425"/>
      <c r="CMW17" s="425"/>
      <c r="CMX17" s="425"/>
      <c r="CMY17" s="425"/>
      <c r="CMZ17" s="425"/>
      <c r="CNA17" s="425"/>
      <c r="CNB17" s="425"/>
      <c r="CNC17" s="425"/>
      <c r="CND17" s="425"/>
      <c r="CNE17" s="425"/>
      <c r="CNF17" s="425"/>
      <c r="CNG17" s="425"/>
      <c r="CNH17" s="425"/>
      <c r="CNI17" s="425"/>
      <c r="CNJ17" s="425"/>
      <c r="CNK17" s="425"/>
      <c r="CNL17" s="425"/>
      <c r="CNM17" s="425"/>
      <c r="CNN17" s="425"/>
      <c r="CNO17" s="425"/>
      <c r="CNP17" s="425"/>
      <c r="CNQ17" s="425"/>
      <c r="CNR17" s="425"/>
      <c r="CNS17" s="425"/>
      <c r="CNT17" s="425"/>
      <c r="CNU17" s="425"/>
      <c r="CNV17" s="425"/>
      <c r="CNW17" s="425"/>
      <c r="CNX17" s="425"/>
      <c r="CNY17" s="425"/>
      <c r="CNZ17" s="425"/>
      <c r="COA17" s="425"/>
      <c r="COB17" s="425"/>
      <c r="COC17" s="425"/>
      <c r="COD17" s="425"/>
      <c r="COE17" s="425"/>
      <c r="COF17" s="425"/>
      <c r="COG17" s="425"/>
      <c r="COH17" s="425"/>
      <c r="COI17" s="425"/>
      <c r="COJ17" s="425"/>
      <c r="COK17" s="425"/>
      <c r="COL17" s="425"/>
      <c r="COM17" s="425"/>
      <c r="CON17" s="425"/>
      <c r="COO17" s="425"/>
      <c r="COP17" s="425"/>
      <c r="COQ17" s="425"/>
      <c r="COR17" s="425"/>
      <c r="COS17" s="425"/>
      <c r="COT17" s="425"/>
      <c r="COU17" s="425"/>
      <c r="COV17" s="425"/>
      <c r="COW17" s="425"/>
      <c r="COX17" s="425"/>
      <c r="COY17" s="425"/>
      <c r="COZ17" s="425"/>
      <c r="CPA17" s="425"/>
      <c r="CPB17" s="425"/>
      <c r="CPC17" s="425"/>
      <c r="CPD17" s="425"/>
      <c r="CPE17" s="425"/>
      <c r="CPF17" s="425"/>
      <c r="CPG17" s="425"/>
      <c r="CPH17" s="425"/>
      <c r="CPI17" s="425"/>
      <c r="CPJ17" s="425"/>
      <c r="CPK17" s="425"/>
      <c r="CPL17" s="425"/>
      <c r="CPM17" s="425"/>
      <c r="CPN17" s="425"/>
      <c r="CPO17" s="425"/>
      <c r="CPP17" s="425"/>
      <c r="CPQ17" s="425"/>
      <c r="CPR17" s="425"/>
      <c r="CPS17" s="425"/>
      <c r="CPT17" s="425"/>
      <c r="CPU17" s="425"/>
      <c r="CPV17" s="425"/>
      <c r="CPW17" s="425"/>
      <c r="CPX17" s="425"/>
      <c r="CPY17" s="425"/>
      <c r="CPZ17" s="425"/>
      <c r="CQA17" s="425"/>
      <c r="CQB17" s="425"/>
      <c r="CQC17" s="425"/>
      <c r="CQD17" s="425"/>
      <c r="CQE17" s="425"/>
      <c r="CQF17" s="425"/>
      <c r="CQG17" s="425"/>
      <c r="CQH17" s="425"/>
      <c r="CQI17" s="425"/>
      <c r="CQJ17" s="425"/>
      <c r="CQK17" s="425"/>
      <c r="CQL17" s="425"/>
      <c r="CQM17" s="425"/>
      <c r="CQN17" s="425"/>
      <c r="CQO17" s="425"/>
      <c r="CQP17" s="425"/>
      <c r="CQQ17" s="425"/>
      <c r="CQR17" s="425"/>
      <c r="CQS17" s="425"/>
      <c r="CQT17" s="425"/>
      <c r="CQU17" s="425"/>
      <c r="CQV17" s="425"/>
      <c r="CQW17" s="425"/>
      <c r="CQX17" s="425"/>
      <c r="CQY17" s="425"/>
      <c r="CQZ17" s="425"/>
      <c r="CRA17" s="425"/>
      <c r="CRB17" s="425"/>
      <c r="CRC17" s="425"/>
      <c r="CRD17" s="425"/>
      <c r="CRE17" s="425"/>
      <c r="CRF17" s="425"/>
      <c r="CRG17" s="425"/>
      <c r="CRH17" s="425"/>
      <c r="CRI17" s="425"/>
      <c r="CRJ17" s="425"/>
      <c r="CRK17" s="425"/>
      <c r="CRL17" s="425"/>
      <c r="CRM17" s="425"/>
      <c r="CRN17" s="425"/>
      <c r="CRO17" s="425"/>
      <c r="CRP17" s="425"/>
      <c r="CRQ17" s="425"/>
      <c r="CRR17" s="425"/>
      <c r="CRS17" s="425"/>
      <c r="CRT17" s="425"/>
      <c r="CRU17" s="425"/>
      <c r="CRV17" s="425"/>
      <c r="CRW17" s="425"/>
      <c r="CRX17" s="425"/>
      <c r="CRY17" s="425"/>
      <c r="CRZ17" s="425"/>
      <c r="CSA17" s="425"/>
      <c r="CSB17" s="425"/>
      <c r="CSC17" s="425"/>
      <c r="CSD17" s="425"/>
      <c r="CSE17" s="425"/>
      <c r="CSF17" s="425"/>
      <c r="CSG17" s="425"/>
      <c r="CSH17" s="425"/>
      <c r="CSI17" s="425"/>
      <c r="CSJ17" s="425"/>
      <c r="CSK17" s="425"/>
      <c r="CSL17" s="425"/>
      <c r="CSM17" s="425"/>
      <c r="CSN17" s="425"/>
      <c r="CSO17" s="425"/>
      <c r="CSP17" s="425"/>
      <c r="CSQ17" s="425"/>
      <c r="CSR17" s="425"/>
      <c r="CSS17" s="425"/>
      <c r="CST17" s="425"/>
      <c r="CSU17" s="425"/>
      <c r="CSV17" s="425"/>
      <c r="CSW17" s="425"/>
      <c r="CSX17" s="425"/>
      <c r="CSY17" s="425"/>
      <c r="CSZ17" s="425"/>
      <c r="CTA17" s="425"/>
      <c r="CTB17" s="425"/>
      <c r="CTC17" s="425"/>
      <c r="CTD17" s="425"/>
      <c r="CTE17" s="425"/>
      <c r="CTF17" s="425"/>
      <c r="CTG17" s="425"/>
      <c r="CTH17" s="425"/>
      <c r="CTI17" s="425"/>
      <c r="CTJ17" s="425"/>
      <c r="CTK17" s="425"/>
      <c r="CTL17" s="425"/>
      <c r="CTM17" s="425"/>
      <c r="CTN17" s="425"/>
      <c r="CTO17" s="425"/>
      <c r="CTP17" s="425"/>
      <c r="CTQ17" s="425"/>
      <c r="CTR17" s="425"/>
      <c r="CTS17" s="425"/>
      <c r="CTT17" s="425"/>
      <c r="CTU17" s="425"/>
      <c r="CTV17" s="425"/>
      <c r="CTW17" s="425"/>
      <c r="CTX17" s="425"/>
      <c r="CTY17" s="425"/>
      <c r="CTZ17" s="425"/>
      <c r="CUA17" s="425"/>
      <c r="CUB17" s="425"/>
      <c r="CUC17" s="425"/>
      <c r="CUD17" s="425"/>
      <c r="CUE17" s="425"/>
      <c r="CUF17" s="425"/>
      <c r="CUG17" s="425"/>
      <c r="CUH17" s="425"/>
      <c r="CUI17" s="425"/>
      <c r="CUJ17" s="425"/>
      <c r="CUK17" s="425"/>
      <c r="CUL17" s="425"/>
      <c r="CUM17" s="425"/>
      <c r="CUN17" s="425"/>
      <c r="CUO17" s="425"/>
      <c r="CUP17" s="425"/>
      <c r="CUQ17" s="425"/>
      <c r="CUR17" s="425"/>
      <c r="CUS17" s="425"/>
      <c r="CUT17" s="425"/>
      <c r="CUU17" s="425"/>
      <c r="CUV17" s="425"/>
      <c r="CUW17" s="425"/>
      <c r="CUX17" s="425"/>
      <c r="CUY17" s="425"/>
      <c r="CUZ17" s="425"/>
      <c r="CVA17" s="425"/>
      <c r="CVB17" s="425"/>
      <c r="CVC17" s="425"/>
      <c r="CVD17" s="425"/>
      <c r="CVE17" s="425"/>
      <c r="CVF17" s="425"/>
      <c r="CVG17" s="425"/>
      <c r="CVH17" s="425"/>
      <c r="CVI17" s="425"/>
      <c r="CVJ17" s="425"/>
      <c r="CVK17" s="425"/>
      <c r="CVL17" s="425"/>
      <c r="CVM17" s="425"/>
      <c r="CVN17" s="425"/>
      <c r="CVO17" s="425"/>
      <c r="CVP17" s="425"/>
      <c r="CVQ17" s="425"/>
      <c r="CVR17" s="425"/>
      <c r="CVS17" s="425"/>
      <c r="CVT17" s="425"/>
      <c r="CVU17" s="425"/>
      <c r="CVV17" s="425"/>
      <c r="CVW17" s="425"/>
      <c r="CVX17" s="425"/>
      <c r="CVY17" s="425"/>
      <c r="CVZ17" s="425"/>
      <c r="CWA17" s="425"/>
      <c r="CWB17" s="425"/>
      <c r="CWC17" s="425"/>
      <c r="CWD17" s="425"/>
      <c r="CWE17" s="425"/>
      <c r="CWF17" s="425"/>
      <c r="CWG17" s="425"/>
      <c r="CWH17" s="425"/>
      <c r="CWI17" s="425"/>
      <c r="CWJ17" s="425"/>
      <c r="CWK17" s="425"/>
      <c r="CWL17" s="425"/>
      <c r="CWM17" s="425"/>
      <c r="CWN17" s="425"/>
      <c r="CWO17" s="425"/>
      <c r="CWP17" s="425"/>
      <c r="CWQ17" s="425"/>
      <c r="CWR17" s="425"/>
      <c r="CWS17" s="425"/>
      <c r="CWT17" s="425"/>
      <c r="CWU17" s="425"/>
      <c r="CWV17" s="425"/>
      <c r="CWW17" s="425"/>
      <c r="CWX17" s="425"/>
      <c r="CWY17" s="425"/>
      <c r="CWZ17" s="425"/>
      <c r="CXA17" s="425"/>
      <c r="CXB17" s="425"/>
      <c r="CXC17" s="425"/>
      <c r="CXD17" s="425"/>
      <c r="CXE17" s="425"/>
      <c r="CXF17" s="425"/>
      <c r="CXG17" s="425"/>
      <c r="CXH17" s="425"/>
      <c r="CXI17" s="425"/>
      <c r="CXJ17" s="425"/>
      <c r="CXK17" s="425"/>
      <c r="CXL17" s="425"/>
      <c r="CXM17" s="425"/>
      <c r="CXN17" s="425"/>
      <c r="CXO17" s="425"/>
      <c r="CXP17" s="425"/>
      <c r="CXQ17" s="425"/>
      <c r="CXR17" s="425"/>
      <c r="CXS17" s="425"/>
      <c r="CXT17" s="425"/>
      <c r="CXU17" s="425"/>
      <c r="CXV17" s="425"/>
      <c r="CXW17" s="425"/>
      <c r="CXX17" s="425"/>
      <c r="CXY17" s="425"/>
      <c r="CXZ17" s="425"/>
      <c r="CYA17" s="425"/>
      <c r="CYB17" s="425"/>
      <c r="CYC17" s="425"/>
      <c r="CYD17" s="425"/>
      <c r="CYE17" s="425"/>
      <c r="CYF17" s="425"/>
      <c r="CYG17" s="425"/>
      <c r="CYH17" s="425"/>
      <c r="CYI17" s="425"/>
      <c r="CYJ17" s="425"/>
      <c r="CYK17" s="425"/>
      <c r="CYL17" s="425"/>
      <c r="CYM17" s="425"/>
      <c r="CYN17" s="425"/>
      <c r="CYO17" s="425"/>
      <c r="CYP17" s="425"/>
      <c r="CYQ17" s="425"/>
      <c r="CYR17" s="425"/>
      <c r="CYS17" s="425"/>
      <c r="CYT17" s="425"/>
      <c r="CYU17" s="425"/>
      <c r="CYV17" s="425"/>
      <c r="CYW17" s="425"/>
      <c r="CYX17" s="425"/>
      <c r="CYY17" s="425"/>
      <c r="CYZ17" s="425"/>
      <c r="CZA17" s="425"/>
      <c r="CZB17" s="425"/>
      <c r="CZC17" s="425"/>
      <c r="CZD17" s="425"/>
      <c r="CZE17" s="425"/>
      <c r="CZF17" s="425"/>
      <c r="CZG17" s="425"/>
      <c r="CZH17" s="425"/>
      <c r="CZI17" s="425"/>
      <c r="CZJ17" s="425"/>
      <c r="CZK17" s="425"/>
      <c r="CZL17" s="425"/>
      <c r="CZM17" s="425"/>
      <c r="CZN17" s="425"/>
      <c r="CZO17" s="425"/>
      <c r="CZP17" s="425"/>
      <c r="CZQ17" s="425"/>
      <c r="CZR17" s="425"/>
      <c r="CZS17" s="425"/>
      <c r="CZT17" s="425"/>
      <c r="CZU17" s="425"/>
      <c r="CZV17" s="425"/>
      <c r="CZW17" s="425"/>
      <c r="CZX17" s="425"/>
      <c r="CZY17" s="425"/>
      <c r="CZZ17" s="425"/>
      <c r="DAA17" s="425"/>
      <c r="DAB17" s="425"/>
      <c r="DAC17" s="425"/>
      <c r="DAD17" s="425"/>
      <c r="DAE17" s="425"/>
      <c r="DAF17" s="425"/>
      <c r="DAG17" s="425"/>
      <c r="DAH17" s="425"/>
      <c r="DAI17" s="425"/>
      <c r="DAJ17" s="425"/>
      <c r="DAK17" s="425"/>
      <c r="DAL17" s="425"/>
      <c r="DAM17" s="425"/>
      <c r="DAN17" s="425"/>
      <c r="DAO17" s="425"/>
      <c r="DAP17" s="425"/>
      <c r="DAQ17" s="425"/>
      <c r="DAR17" s="425"/>
      <c r="DAS17" s="425"/>
      <c r="DAT17" s="425"/>
      <c r="DAU17" s="425"/>
      <c r="DAV17" s="425"/>
      <c r="DAW17" s="425"/>
      <c r="DAX17" s="425"/>
      <c r="DAY17" s="425"/>
      <c r="DAZ17" s="425"/>
      <c r="DBA17" s="425"/>
      <c r="DBB17" s="425"/>
      <c r="DBC17" s="425"/>
      <c r="DBD17" s="425"/>
      <c r="DBE17" s="425"/>
      <c r="DBF17" s="425"/>
      <c r="DBG17" s="425"/>
      <c r="DBH17" s="425"/>
      <c r="DBI17" s="425"/>
      <c r="DBJ17" s="425"/>
      <c r="DBK17" s="425"/>
      <c r="DBL17" s="425"/>
      <c r="DBM17" s="425"/>
      <c r="DBN17" s="425"/>
      <c r="DBO17" s="425"/>
      <c r="DBP17" s="425"/>
      <c r="DBQ17" s="425"/>
      <c r="DBR17" s="425"/>
      <c r="DBS17" s="425"/>
      <c r="DBT17" s="425"/>
      <c r="DBU17" s="425"/>
      <c r="DBV17" s="425"/>
      <c r="DBW17" s="425"/>
      <c r="DBX17" s="425"/>
      <c r="DBY17" s="425"/>
      <c r="DBZ17" s="425"/>
      <c r="DCA17" s="425"/>
      <c r="DCB17" s="425"/>
      <c r="DCC17" s="425"/>
      <c r="DCD17" s="425"/>
      <c r="DCE17" s="425"/>
      <c r="DCF17" s="425"/>
      <c r="DCG17" s="425"/>
      <c r="DCH17" s="425"/>
      <c r="DCI17" s="425"/>
      <c r="DCJ17" s="425"/>
      <c r="DCK17" s="425"/>
      <c r="DCL17" s="425"/>
      <c r="DCM17" s="425"/>
      <c r="DCN17" s="425"/>
      <c r="DCO17" s="425"/>
      <c r="DCP17" s="425"/>
      <c r="DCQ17" s="425"/>
      <c r="DCR17" s="425"/>
      <c r="DCS17" s="425"/>
      <c r="DCT17" s="425"/>
      <c r="DCU17" s="425"/>
      <c r="DCV17" s="425"/>
      <c r="DCW17" s="425"/>
      <c r="DCX17" s="425"/>
      <c r="DCY17" s="425"/>
      <c r="DCZ17" s="425"/>
      <c r="DDA17" s="425"/>
      <c r="DDB17" s="425"/>
      <c r="DDC17" s="425"/>
      <c r="DDD17" s="425"/>
      <c r="DDE17" s="425"/>
      <c r="DDF17" s="425"/>
      <c r="DDG17" s="425"/>
      <c r="DDH17" s="425"/>
      <c r="DDI17" s="425"/>
      <c r="DDJ17" s="425"/>
      <c r="DDK17" s="425"/>
      <c r="DDL17" s="425"/>
      <c r="DDM17" s="425"/>
      <c r="DDN17" s="425"/>
      <c r="DDO17" s="425"/>
      <c r="DDP17" s="425"/>
      <c r="DDQ17" s="425"/>
      <c r="DDR17" s="425"/>
      <c r="DDS17" s="425"/>
      <c r="DDT17" s="425"/>
      <c r="DDU17" s="425"/>
      <c r="DDV17" s="425"/>
      <c r="DDW17" s="425"/>
      <c r="DDX17" s="425"/>
      <c r="DDY17" s="425"/>
      <c r="DDZ17" s="425"/>
      <c r="DEA17" s="425"/>
      <c r="DEB17" s="425"/>
      <c r="DEC17" s="425"/>
      <c r="DED17" s="425"/>
      <c r="DEE17" s="425"/>
      <c r="DEF17" s="425"/>
      <c r="DEG17" s="425"/>
      <c r="DEH17" s="425"/>
      <c r="DEI17" s="425"/>
      <c r="DEJ17" s="425"/>
      <c r="DEK17" s="425"/>
      <c r="DEL17" s="425"/>
      <c r="DEM17" s="425"/>
      <c r="DEN17" s="425"/>
      <c r="DEO17" s="425"/>
      <c r="DEP17" s="425"/>
      <c r="DEQ17" s="425"/>
      <c r="DER17" s="425"/>
      <c r="DES17" s="425"/>
      <c r="DET17" s="425"/>
      <c r="DEU17" s="425"/>
      <c r="DEV17" s="425"/>
      <c r="DEW17" s="425"/>
      <c r="DEX17" s="425"/>
      <c r="DEY17" s="425"/>
      <c r="DEZ17" s="425"/>
      <c r="DFA17" s="425"/>
      <c r="DFB17" s="425"/>
      <c r="DFC17" s="425"/>
      <c r="DFD17" s="425"/>
      <c r="DFE17" s="425"/>
      <c r="DFF17" s="425"/>
      <c r="DFG17" s="425"/>
      <c r="DFH17" s="425"/>
      <c r="DFI17" s="425"/>
      <c r="DFJ17" s="425"/>
      <c r="DFK17" s="425"/>
      <c r="DFL17" s="425"/>
      <c r="DFM17" s="425"/>
      <c r="DFN17" s="425"/>
      <c r="DFO17" s="425"/>
      <c r="DFP17" s="425"/>
      <c r="DFQ17" s="425"/>
      <c r="DFR17" s="425"/>
      <c r="DFS17" s="425"/>
      <c r="DFT17" s="425"/>
      <c r="DFU17" s="425"/>
      <c r="DFV17" s="425"/>
      <c r="DFW17" s="425"/>
      <c r="DFX17" s="425"/>
      <c r="DFY17" s="425"/>
      <c r="DFZ17" s="425"/>
      <c r="DGA17" s="425"/>
      <c r="DGB17" s="425"/>
      <c r="DGC17" s="425"/>
      <c r="DGD17" s="425"/>
      <c r="DGE17" s="425"/>
      <c r="DGF17" s="425"/>
      <c r="DGG17" s="425"/>
      <c r="DGH17" s="425"/>
      <c r="DGI17" s="425"/>
      <c r="DGJ17" s="425"/>
      <c r="DGK17" s="425"/>
      <c r="DGL17" s="425"/>
      <c r="DGM17" s="425"/>
      <c r="DGN17" s="425"/>
      <c r="DGO17" s="425"/>
      <c r="DGP17" s="425"/>
      <c r="DGQ17" s="425"/>
      <c r="DGR17" s="425"/>
      <c r="DGS17" s="425"/>
      <c r="DGT17" s="425"/>
      <c r="DGU17" s="425"/>
      <c r="DGV17" s="425"/>
      <c r="DGW17" s="425"/>
      <c r="DGX17" s="425"/>
      <c r="DGY17" s="425"/>
      <c r="DGZ17" s="425"/>
      <c r="DHA17" s="425"/>
      <c r="DHB17" s="425"/>
      <c r="DHC17" s="425"/>
      <c r="DHD17" s="425"/>
      <c r="DHE17" s="425"/>
      <c r="DHF17" s="425"/>
      <c r="DHG17" s="425"/>
      <c r="DHH17" s="425"/>
      <c r="DHI17" s="425"/>
      <c r="DHJ17" s="425"/>
      <c r="DHK17" s="425"/>
      <c r="DHL17" s="425"/>
      <c r="DHM17" s="425"/>
      <c r="DHN17" s="425"/>
      <c r="DHO17" s="425"/>
      <c r="DHP17" s="425"/>
      <c r="DHQ17" s="425"/>
      <c r="DHR17" s="425"/>
      <c r="DHS17" s="425"/>
      <c r="DHT17" s="425"/>
      <c r="DHU17" s="425"/>
      <c r="DHV17" s="425"/>
      <c r="DHW17" s="425"/>
      <c r="DHX17" s="425"/>
      <c r="DHY17" s="425"/>
      <c r="DHZ17" s="425"/>
      <c r="DIA17" s="425"/>
      <c r="DIB17" s="425"/>
      <c r="DIC17" s="425"/>
      <c r="DID17" s="425"/>
      <c r="DIE17" s="425"/>
      <c r="DIF17" s="425"/>
      <c r="DIG17" s="425"/>
      <c r="DIH17" s="425"/>
      <c r="DII17" s="425"/>
      <c r="DIJ17" s="425"/>
      <c r="DIK17" s="425"/>
      <c r="DIL17" s="425"/>
      <c r="DIM17" s="425"/>
      <c r="DIN17" s="425"/>
      <c r="DIO17" s="425"/>
      <c r="DIP17" s="425"/>
      <c r="DIQ17" s="425"/>
      <c r="DIR17" s="425"/>
      <c r="DIS17" s="425"/>
      <c r="DIT17" s="425"/>
      <c r="DIU17" s="425"/>
      <c r="DIV17" s="425"/>
      <c r="DIW17" s="425"/>
      <c r="DIX17" s="425"/>
      <c r="DIY17" s="425"/>
      <c r="DIZ17" s="425"/>
      <c r="DJA17" s="425"/>
      <c r="DJB17" s="425"/>
      <c r="DJC17" s="425"/>
      <c r="DJD17" s="425"/>
      <c r="DJE17" s="425"/>
      <c r="DJF17" s="425"/>
      <c r="DJG17" s="425"/>
      <c r="DJH17" s="425"/>
      <c r="DJI17" s="425"/>
      <c r="DJJ17" s="425"/>
      <c r="DJK17" s="425"/>
      <c r="DJL17" s="425"/>
      <c r="DJM17" s="425"/>
      <c r="DJN17" s="425"/>
      <c r="DJO17" s="425"/>
      <c r="DJP17" s="425"/>
      <c r="DJQ17" s="425"/>
      <c r="DJR17" s="425"/>
      <c r="DJS17" s="425"/>
      <c r="DJT17" s="425"/>
      <c r="DJU17" s="425"/>
      <c r="DJV17" s="425"/>
      <c r="DJW17" s="425"/>
      <c r="DJX17" s="425"/>
      <c r="DJY17" s="425"/>
      <c r="DJZ17" s="425"/>
      <c r="DKA17" s="425"/>
      <c r="DKB17" s="425"/>
      <c r="DKC17" s="425"/>
      <c r="DKD17" s="425"/>
      <c r="DKE17" s="425"/>
      <c r="DKF17" s="425"/>
      <c r="DKG17" s="425"/>
      <c r="DKH17" s="425"/>
      <c r="DKI17" s="425"/>
      <c r="DKJ17" s="425"/>
      <c r="DKK17" s="425"/>
      <c r="DKL17" s="425"/>
      <c r="DKM17" s="425"/>
      <c r="DKN17" s="425"/>
      <c r="DKO17" s="425"/>
      <c r="DKP17" s="425"/>
      <c r="DKQ17" s="425"/>
      <c r="DKR17" s="425"/>
      <c r="DKS17" s="425"/>
      <c r="DKT17" s="425"/>
      <c r="DKU17" s="425"/>
      <c r="DKV17" s="425"/>
      <c r="DKW17" s="425"/>
      <c r="DKX17" s="425"/>
      <c r="DKY17" s="425"/>
      <c r="DKZ17" s="425"/>
      <c r="DLA17" s="425"/>
      <c r="DLB17" s="425"/>
      <c r="DLC17" s="425"/>
      <c r="DLD17" s="425"/>
      <c r="DLE17" s="425"/>
      <c r="DLF17" s="425"/>
      <c r="DLG17" s="425"/>
      <c r="DLH17" s="425"/>
      <c r="DLI17" s="425"/>
      <c r="DLJ17" s="425"/>
      <c r="DLK17" s="425"/>
      <c r="DLL17" s="425"/>
      <c r="DLM17" s="425"/>
      <c r="DLN17" s="425"/>
      <c r="DLO17" s="425"/>
      <c r="DLP17" s="425"/>
      <c r="DLQ17" s="425"/>
      <c r="DLR17" s="425"/>
      <c r="DLS17" s="425"/>
      <c r="DLT17" s="425"/>
      <c r="DLU17" s="425"/>
      <c r="DLV17" s="425"/>
      <c r="DLW17" s="425"/>
      <c r="DLX17" s="425"/>
      <c r="DLY17" s="425"/>
      <c r="DLZ17" s="425"/>
      <c r="DMA17" s="425"/>
      <c r="DMB17" s="425"/>
      <c r="DMC17" s="425"/>
      <c r="DMD17" s="425"/>
      <c r="DME17" s="425"/>
      <c r="DMF17" s="425"/>
      <c r="DMG17" s="425"/>
      <c r="DMH17" s="425"/>
      <c r="DMI17" s="425"/>
      <c r="DMJ17" s="425"/>
      <c r="DMK17" s="425"/>
      <c r="DML17" s="425"/>
      <c r="DMM17" s="425"/>
      <c r="DMN17" s="425"/>
      <c r="DMO17" s="425"/>
      <c r="DMP17" s="425"/>
      <c r="DMQ17" s="425"/>
      <c r="DMR17" s="425"/>
      <c r="DMS17" s="425"/>
      <c r="DMT17" s="425"/>
      <c r="DMU17" s="425"/>
      <c r="DMV17" s="425"/>
      <c r="DMW17" s="425"/>
      <c r="DMX17" s="425"/>
      <c r="DMY17" s="425"/>
      <c r="DMZ17" s="425"/>
      <c r="DNA17" s="425"/>
      <c r="DNB17" s="425"/>
      <c r="DNC17" s="425"/>
      <c r="DND17" s="425"/>
      <c r="DNE17" s="425"/>
      <c r="DNF17" s="425"/>
      <c r="DNG17" s="425"/>
      <c r="DNH17" s="425"/>
      <c r="DNI17" s="425"/>
      <c r="DNJ17" s="425"/>
      <c r="DNK17" s="425"/>
      <c r="DNL17" s="425"/>
      <c r="DNM17" s="425"/>
      <c r="DNN17" s="425"/>
      <c r="DNO17" s="425"/>
      <c r="DNP17" s="425"/>
      <c r="DNQ17" s="425"/>
      <c r="DNR17" s="425"/>
      <c r="DNS17" s="425"/>
      <c r="DNT17" s="425"/>
      <c r="DNU17" s="425"/>
      <c r="DNV17" s="425"/>
      <c r="DNW17" s="425"/>
      <c r="DNX17" s="425"/>
      <c r="DNY17" s="425"/>
      <c r="DNZ17" s="425"/>
      <c r="DOA17" s="425"/>
      <c r="DOB17" s="425"/>
      <c r="DOC17" s="425"/>
      <c r="DOD17" s="425"/>
      <c r="DOE17" s="425"/>
      <c r="DOF17" s="425"/>
      <c r="DOG17" s="425"/>
      <c r="DOH17" s="425"/>
      <c r="DOI17" s="425"/>
      <c r="DOJ17" s="425"/>
      <c r="DOK17" s="425"/>
      <c r="DOL17" s="425"/>
      <c r="DOM17" s="425"/>
      <c r="DON17" s="425"/>
      <c r="DOO17" s="425"/>
      <c r="DOP17" s="425"/>
      <c r="DOQ17" s="425"/>
      <c r="DOR17" s="425"/>
      <c r="DOS17" s="425"/>
      <c r="DOT17" s="425"/>
      <c r="DOU17" s="425"/>
      <c r="DOV17" s="425"/>
      <c r="DOW17" s="425"/>
      <c r="DOX17" s="425"/>
      <c r="DOY17" s="425"/>
      <c r="DOZ17" s="425"/>
      <c r="DPA17" s="425"/>
      <c r="DPB17" s="425"/>
      <c r="DPC17" s="425"/>
      <c r="DPD17" s="425"/>
      <c r="DPE17" s="425"/>
      <c r="DPF17" s="425"/>
      <c r="DPG17" s="425"/>
      <c r="DPH17" s="425"/>
      <c r="DPI17" s="425"/>
      <c r="DPJ17" s="425"/>
      <c r="DPK17" s="425"/>
      <c r="DPL17" s="425"/>
      <c r="DPM17" s="425"/>
      <c r="DPN17" s="425"/>
      <c r="DPO17" s="425"/>
      <c r="DPP17" s="425"/>
      <c r="DPQ17" s="425"/>
      <c r="DPR17" s="425"/>
      <c r="DPS17" s="425"/>
      <c r="DPT17" s="425"/>
      <c r="DPU17" s="425"/>
      <c r="DPV17" s="425"/>
      <c r="DPW17" s="425"/>
      <c r="DPX17" s="425"/>
      <c r="DPY17" s="425"/>
      <c r="DPZ17" s="425"/>
      <c r="DQA17" s="425"/>
      <c r="DQB17" s="425"/>
      <c r="DQC17" s="425"/>
      <c r="DQD17" s="425"/>
      <c r="DQE17" s="425"/>
      <c r="DQF17" s="425"/>
      <c r="DQG17" s="425"/>
      <c r="DQH17" s="425"/>
      <c r="DQI17" s="425"/>
      <c r="DQJ17" s="425"/>
      <c r="DQK17" s="425"/>
      <c r="DQL17" s="425"/>
      <c r="DQM17" s="425"/>
      <c r="DQN17" s="425"/>
      <c r="DQO17" s="425"/>
      <c r="DQP17" s="425"/>
      <c r="DQQ17" s="425"/>
      <c r="DQR17" s="425"/>
      <c r="DQS17" s="425"/>
      <c r="DQT17" s="425"/>
      <c r="DQU17" s="425"/>
      <c r="DQV17" s="425"/>
      <c r="DQW17" s="425"/>
      <c r="DQX17" s="425"/>
      <c r="DQY17" s="425"/>
      <c r="DQZ17" s="425"/>
      <c r="DRA17" s="425"/>
      <c r="DRB17" s="425"/>
      <c r="DRC17" s="425"/>
      <c r="DRD17" s="425"/>
      <c r="DRE17" s="425"/>
      <c r="DRF17" s="425"/>
      <c r="DRG17" s="425"/>
      <c r="DRH17" s="425"/>
      <c r="DRI17" s="425"/>
      <c r="DRJ17" s="425"/>
      <c r="DRK17" s="425"/>
      <c r="DRL17" s="425"/>
      <c r="DRM17" s="425"/>
      <c r="DRN17" s="425"/>
      <c r="DRO17" s="425"/>
      <c r="DRP17" s="425"/>
      <c r="DRQ17" s="425"/>
      <c r="DRR17" s="425"/>
      <c r="DRS17" s="425"/>
      <c r="DRT17" s="425"/>
      <c r="DRU17" s="425"/>
      <c r="DRV17" s="425"/>
      <c r="DRW17" s="425"/>
      <c r="DRX17" s="425"/>
      <c r="DRY17" s="425"/>
      <c r="DRZ17" s="425"/>
      <c r="DSA17" s="425"/>
      <c r="DSB17" s="425"/>
      <c r="DSC17" s="425"/>
      <c r="DSD17" s="425"/>
      <c r="DSE17" s="425"/>
      <c r="DSF17" s="425"/>
      <c r="DSG17" s="425"/>
      <c r="DSH17" s="425"/>
      <c r="DSI17" s="425"/>
      <c r="DSJ17" s="425"/>
      <c r="DSK17" s="425"/>
      <c r="DSL17" s="425"/>
      <c r="DSM17" s="425"/>
      <c r="DSN17" s="425"/>
      <c r="DSO17" s="425"/>
      <c r="DSP17" s="425"/>
      <c r="DSQ17" s="425"/>
      <c r="DSR17" s="425"/>
      <c r="DSS17" s="425"/>
      <c r="DST17" s="425"/>
      <c r="DSU17" s="425"/>
      <c r="DSV17" s="425"/>
      <c r="DSW17" s="425"/>
      <c r="DSX17" s="425"/>
      <c r="DSY17" s="425"/>
      <c r="DSZ17" s="425"/>
      <c r="DTA17" s="425"/>
      <c r="DTB17" s="425"/>
      <c r="DTC17" s="425"/>
      <c r="DTD17" s="425"/>
      <c r="DTE17" s="425"/>
      <c r="DTF17" s="425"/>
      <c r="DTG17" s="425"/>
      <c r="DTH17" s="425"/>
      <c r="DTI17" s="425"/>
      <c r="DTJ17" s="425"/>
      <c r="DTK17" s="425"/>
      <c r="DTL17" s="425"/>
      <c r="DTM17" s="425"/>
      <c r="DTN17" s="425"/>
      <c r="DTO17" s="425"/>
      <c r="DTP17" s="425"/>
      <c r="DTQ17" s="425"/>
      <c r="DTR17" s="425"/>
      <c r="DTS17" s="425"/>
      <c r="DTT17" s="425"/>
      <c r="DTU17" s="425"/>
      <c r="DTV17" s="425"/>
      <c r="DTW17" s="425"/>
      <c r="DTX17" s="425"/>
      <c r="DTY17" s="425"/>
      <c r="DTZ17" s="425"/>
      <c r="DUA17" s="425"/>
      <c r="DUB17" s="425"/>
      <c r="DUC17" s="425"/>
      <c r="DUD17" s="425"/>
      <c r="DUE17" s="425"/>
      <c r="DUF17" s="425"/>
      <c r="DUG17" s="425"/>
      <c r="DUH17" s="425"/>
      <c r="DUI17" s="425"/>
      <c r="DUJ17" s="425"/>
      <c r="DUK17" s="425"/>
      <c r="DUL17" s="425"/>
      <c r="DUM17" s="425"/>
      <c r="DUN17" s="425"/>
      <c r="DUO17" s="425"/>
      <c r="DUP17" s="425"/>
      <c r="DUQ17" s="425"/>
      <c r="DUR17" s="425"/>
      <c r="DUS17" s="425"/>
      <c r="DUT17" s="425"/>
      <c r="DUU17" s="425"/>
      <c r="DUV17" s="425"/>
      <c r="DUW17" s="425"/>
      <c r="DUX17" s="425"/>
      <c r="DUY17" s="425"/>
      <c r="DUZ17" s="425"/>
      <c r="DVA17" s="425"/>
      <c r="DVB17" s="425"/>
      <c r="DVC17" s="425"/>
      <c r="DVD17" s="425"/>
      <c r="DVE17" s="425"/>
      <c r="DVF17" s="425"/>
      <c r="DVG17" s="425"/>
      <c r="DVH17" s="425"/>
      <c r="DVI17" s="425"/>
      <c r="DVJ17" s="425"/>
      <c r="DVK17" s="425"/>
      <c r="DVL17" s="425"/>
      <c r="DVM17" s="425"/>
      <c r="DVN17" s="425"/>
      <c r="DVO17" s="425"/>
      <c r="DVP17" s="425"/>
      <c r="DVQ17" s="425"/>
      <c r="DVR17" s="425"/>
      <c r="DVS17" s="425"/>
      <c r="DVT17" s="425"/>
      <c r="DVU17" s="425"/>
      <c r="DVV17" s="425"/>
      <c r="DVW17" s="425"/>
      <c r="DVX17" s="425"/>
      <c r="DVY17" s="425"/>
      <c r="DVZ17" s="425"/>
      <c r="DWA17" s="425"/>
      <c r="DWB17" s="425"/>
      <c r="DWC17" s="425"/>
      <c r="DWD17" s="425"/>
      <c r="DWE17" s="425"/>
      <c r="DWF17" s="425"/>
      <c r="DWG17" s="425"/>
      <c r="DWH17" s="425"/>
      <c r="DWI17" s="425"/>
      <c r="DWJ17" s="425"/>
      <c r="DWK17" s="425"/>
      <c r="DWL17" s="425"/>
      <c r="DWM17" s="425"/>
      <c r="DWN17" s="425"/>
      <c r="DWO17" s="425"/>
      <c r="DWP17" s="425"/>
      <c r="DWQ17" s="425"/>
      <c r="DWR17" s="425"/>
      <c r="DWS17" s="425"/>
      <c r="DWT17" s="425"/>
      <c r="DWU17" s="425"/>
      <c r="DWV17" s="425"/>
      <c r="DWW17" s="425"/>
      <c r="DWX17" s="425"/>
      <c r="DWY17" s="425"/>
      <c r="DWZ17" s="425"/>
      <c r="DXA17" s="425"/>
      <c r="DXB17" s="425"/>
      <c r="DXC17" s="425"/>
      <c r="DXD17" s="425"/>
      <c r="DXE17" s="425"/>
      <c r="DXF17" s="425"/>
      <c r="DXG17" s="425"/>
      <c r="DXH17" s="425"/>
      <c r="DXI17" s="425"/>
      <c r="DXJ17" s="425"/>
      <c r="DXK17" s="425"/>
      <c r="DXL17" s="425"/>
      <c r="DXM17" s="425"/>
      <c r="DXN17" s="425"/>
      <c r="DXO17" s="425"/>
      <c r="DXP17" s="425"/>
      <c r="DXQ17" s="425"/>
      <c r="DXR17" s="425"/>
      <c r="DXS17" s="425"/>
      <c r="DXT17" s="425"/>
      <c r="DXU17" s="425"/>
      <c r="DXV17" s="425"/>
      <c r="DXW17" s="425"/>
      <c r="DXX17" s="425"/>
      <c r="DXY17" s="425"/>
      <c r="DXZ17" s="425"/>
      <c r="DYA17" s="425"/>
      <c r="DYB17" s="425"/>
      <c r="DYC17" s="425"/>
      <c r="DYD17" s="425"/>
      <c r="DYE17" s="425"/>
      <c r="DYF17" s="425"/>
      <c r="DYG17" s="425"/>
      <c r="DYH17" s="425"/>
      <c r="DYI17" s="425"/>
      <c r="DYJ17" s="425"/>
      <c r="DYK17" s="425"/>
      <c r="DYL17" s="425"/>
      <c r="DYM17" s="425"/>
      <c r="DYN17" s="425"/>
      <c r="DYO17" s="425"/>
      <c r="DYP17" s="425"/>
      <c r="DYQ17" s="425"/>
      <c r="DYR17" s="425"/>
      <c r="DYS17" s="425"/>
      <c r="DYT17" s="425"/>
      <c r="DYU17" s="425"/>
      <c r="DYV17" s="425"/>
      <c r="DYW17" s="425"/>
      <c r="DYX17" s="425"/>
      <c r="DYY17" s="425"/>
      <c r="DYZ17" s="425"/>
      <c r="DZA17" s="425"/>
      <c r="DZB17" s="425"/>
      <c r="DZC17" s="425"/>
      <c r="DZD17" s="425"/>
      <c r="DZE17" s="425"/>
      <c r="DZF17" s="425"/>
      <c r="DZG17" s="425"/>
      <c r="DZH17" s="425"/>
      <c r="DZI17" s="425"/>
      <c r="DZJ17" s="425"/>
      <c r="DZK17" s="425"/>
      <c r="DZL17" s="425"/>
      <c r="DZM17" s="425"/>
      <c r="DZN17" s="425"/>
      <c r="DZO17" s="425"/>
      <c r="DZP17" s="425"/>
      <c r="DZQ17" s="425"/>
      <c r="DZR17" s="425"/>
      <c r="DZS17" s="425"/>
      <c r="DZT17" s="425"/>
      <c r="DZU17" s="425"/>
      <c r="DZV17" s="425"/>
      <c r="DZW17" s="425"/>
      <c r="DZX17" s="425"/>
      <c r="DZY17" s="425"/>
      <c r="DZZ17" s="425"/>
      <c r="EAA17" s="425"/>
      <c r="EAB17" s="425"/>
      <c r="EAC17" s="425"/>
      <c r="EAD17" s="425"/>
      <c r="EAE17" s="425"/>
      <c r="EAF17" s="425"/>
      <c r="EAG17" s="425"/>
      <c r="EAH17" s="425"/>
      <c r="EAI17" s="425"/>
      <c r="EAJ17" s="425"/>
      <c r="EAK17" s="425"/>
      <c r="EAL17" s="425"/>
      <c r="EAM17" s="425"/>
      <c r="EAN17" s="425"/>
      <c r="EAO17" s="425"/>
      <c r="EAP17" s="425"/>
      <c r="EAQ17" s="425"/>
      <c r="EAR17" s="425"/>
      <c r="EAS17" s="425"/>
      <c r="EAT17" s="425"/>
      <c r="EAU17" s="425"/>
      <c r="EAV17" s="425"/>
      <c r="EAW17" s="425"/>
      <c r="EAX17" s="425"/>
      <c r="EAY17" s="425"/>
      <c r="EAZ17" s="425"/>
      <c r="EBA17" s="425"/>
      <c r="EBB17" s="425"/>
      <c r="EBC17" s="425"/>
      <c r="EBD17" s="425"/>
      <c r="EBE17" s="425"/>
      <c r="EBF17" s="425"/>
      <c r="EBG17" s="425"/>
      <c r="EBH17" s="425"/>
      <c r="EBI17" s="425"/>
      <c r="EBJ17" s="425"/>
      <c r="EBK17" s="425"/>
      <c r="EBL17" s="425"/>
      <c r="EBM17" s="425"/>
      <c r="EBN17" s="425"/>
      <c r="EBO17" s="425"/>
      <c r="EBP17" s="425"/>
      <c r="EBQ17" s="425"/>
      <c r="EBR17" s="425"/>
      <c r="EBS17" s="425"/>
      <c r="EBT17" s="425"/>
      <c r="EBU17" s="425"/>
      <c r="EBV17" s="425"/>
      <c r="EBW17" s="425"/>
      <c r="EBX17" s="425"/>
      <c r="EBY17" s="425"/>
      <c r="EBZ17" s="425"/>
      <c r="ECA17" s="425"/>
      <c r="ECB17" s="425"/>
      <c r="ECC17" s="425"/>
      <c r="ECD17" s="425"/>
      <c r="ECE17" s="425"/>
      <c r="ECF17" s="425"/>
      <c r="ECG17" s="425"/>
      <c r="ECH17" s="425"/>
      <c r="ECI17" s="425"/>
      <c r="ECJ17" s="425"/>
      <c r="ECK17" s="425"/>
      <c r="ECL17" s="425"/>
      <c r="ECM17" s="425"/>
      <c r="ECN17" s="425"/>
      <c r="ECO17" s="425"/>
      <c r="ECP17" s="425"/>
      <c r="ECQ17" s="425"/>
      <c r="ECR17" s="425"/>
      <c r="ECS17" s="425"/>
      <c r="ECT17" s="425"/>
      <c r="ECU17" s="425"/>
      <c r="ECV17" s="425"/>
      <c r="ECW17" s="425"/>
      <c r="ECX17" s="425"/>
      <c r="ECY17" s="425"/>
      <c r="ECZ17" s="425"/>
      <c r="EDA17" s="425"/>
      <c r="EDB17" s="425"/>
      <c r="EDC17" s="425"/>
      <c r="EDD17" s="425"/>
      <c r="EDE17" s="425"/>
      <c r="EDF17" s="425"/>
      <c r="EDG17" s="425"/>
      <c r="EDH17" s="425"/>
      <c r="EDI17" s="425"/>
      <c r="EDJ17" s="425"/>
      <c r="EDK17" s="425"/>
      <c r="EDL17" s="425"/>
      <c r="EDM17" s="425"/>
      <c r="EDN17" s="425"/>
      <c r="EDO17" s="425"/>
      <c r="EDP17" s="425"/>
      <c r="EDQ17" s="425"/>
      <c r="EDR17" s="425"/>
      <c r="EDS17" s="425"/>
      <c r="EDT17" s="425"/>
      <c r="EDU17" s="425"/>
      <c r="EDV17" s="425"/>
      <c r="EDW17" s="425"/>
      <c r="EDX17" s="425"/>
      <c r="EDY17" s="425"/>
      <c r="EDZ17" s="425"/>
      <c r="EEA17" s="425"/>
      <c r="EEB17" s="425"/>
      <c r="EEC17" s="425"/>
      <c r="EED17" s="425"/>
      <c r="EEE17" s="425"/>
      <c r="EEF17" s="425"/>
      <c r="EEG17" s="425"/>
      <c r="EEH17" s="425"/>
      <c r="EEI17" s="425"/>
      <c r="EEJ17" s="425"/>
      <c r="EEK17" s="425"/>
      <c r="EEL17" s="425"/>
      <c r="EEM17" s="425"/>
      <c r="EEN17" s="425"/>
      <c r="EEO17" s="425"/>
      <c r="EEP17" s="425"/>
      <c r="EEQ17" s="425"/>
      <c r="EER17" s="425"/>
      <c r="EES17" s="425"/>
      <c r="EET17" s="425"/>
      <c r="EEU17" s="425"/>
      <c r="EEV17" s="425"/>
      <c r="EEW17" s="425"/>
      <c r="EEX17" s="425"/>
      <c r="EEY17" s="425"/>
      <c r="EEZ17" s="425"/>
      <c r="EFA17" s="425"/>
      <c r="EFB17" s="425"/>
      <c r="EFC17" s="425"/>
      <c r="EFD17" s="425"/>
      <c r="EFE17" s="425"/>
      <c r="EFF17" s="425"/>
      <c r="EFG17" s="425"/>
      <c r="EFH17" s="425"/>
      <c r="EFI17" s="425"/>
      <c r="EFJ17" s="425"/>
      <c r="EFK17" s="425"/>
      <c r="EFL17" s="425"/>
      <c r="EFM17" s="425"/>
      <c r="EFN17" s="425"/>
      <c r="EFO17" s="425"/>
      <c r="EFP17" s="425"/>
      <c r="EFQ17" s="425"/>
      <c r="EFR17" s="425"/>
      <c r="EFS17" s="425"/>
      <c r="EFT17" s="425"/>
      <c r="EFU17" s="425"/>
      <c r="EFV17" s="425"/>
      <c r="EFW17" s="425"/>
      <c r="EFX17" s="425"/>
      <c r="EFY17" s="425"/>
      <c r="EFZ17" s="425"/>
      <c r="EGA17" s="425"/>
      <c r="EGB17" s="425"/>
      <c r="EGC17" s="425"/>
      <c r="EGD17" s="425"/>
      <c r="EGE17" s="425"/>
      <c r="EGF17" s="425"/>
      <c r="EGG17" s="425"/>
      <c r="EGH17" s="425"/>
      <c r="EGI17" s="425"/>
      <c r="EGJ17" s="425"/>
      <c r="EGK17" s="425"/>
      <c r="EGL17" s="425"/>
      <c r="EGM17" s="425"/>
      <c r="EGN17" s="425"/>
      <c r="EGO17" s="425"/>
      <c r="EGP17" s="425"/>
      <c r="EGQ17" s="425"/>
      <c r="EGR17" s="425"/>
      <c r="EGS17" s="425"/>
      <c r="EGT17" s="425"/>
      <c r="EGU17" s="425"/>
      <c r="EGV17" s="425"/>
      <c r="EGW17" s="425"/>
      <c r="EGX17" s="425"/>
      <c r="EGY17" s="425"/>
      <c r="EGZ17" s="425"/>
      <c r="EHA17" s="425"/>
      <c r="EHB17" s="425"/>
      <c r="EHC17" s="425"/>
      <c r="EHD17" s="425"/>
      <c r="EHE17" s="425"/>
      <c r="EHF17" s="425"/>
      <c r="EHG17" s="425"/>
      <c r="EHH17" s="425"/>
      <c r="EHI17" s="425"/>
      <c r="EHJ17" s="425"/>
      <c r="EHK17" s="425"/>
      <c r="EHL17" s="425"/>
      <c r="EHM17" s="425"/>
      <c r="EHN17" s="425"/>
      <c r="EHO17" s="425"/>
      <c r="EHP17" s="425"/>
      <c r="EHQ17" s="425"/>
      <c r="EHR17" s="425"/>
      <c r="EHS17" s="425"/>
      <c r="EHT17" s="425"/>
      <c r="EHU17" s="425"/>
      <c r="EHV17" s="425"/>
      <c r="EHW17" s="425"/>
      <c r="EHX17" s="425"/>
      <c r="EHY17" s="425"/>
      <c r="EHZ17" s="425"/>
      <c r="EIA17" s="425"/>
      <c r="EIB17" s="425"/>
      <c r="EIC17" s="425"/>
      <c r="EID17" s="425"/>
      <c r="EIE17" s="425"/>
      <c r="EIF17" s="425"/>
      <c r="EIG17" s="425"/>
      <c r="EIH17" s="425"/>
      <c r="EII17" s="425"/>
      <c r="EIJ17" s="425"/>
      <c r="EIK17" s="425"/>
      <c r="EIL17" s="425"/>
      <c r="EIM17" s="425"/>
      <c r="EIN17" s="425"/>
      <c r="EIO17" s="425"/>
      <c r="EIP17" s="425"/>
      <c r="EIQ17" s="425"/>
      <c r="EIR17" s="425"/>
      <c r="EIS17" s="425"/>
      <c r="EIT17" s="425"/>
      <c r="EIU17" s="425"/>
      <c r="EIV17" s="425"/>
      <c r="EIW17" s="425"/>
      <c r="EIX17" s="425"/>
      <c r="EIY17" s="425"/>
      <c r="EIZ17" s="425"/>
      <c r="EJA17" s="425"/>
      <c r="EJB17" s="425"/>
      <c r="EJC17" s="425"/>
      <c r="EJD17" s="425"/>
      <c r="EJE17" s="425"/>
      <c r="EJF17" s="425"/>
      <c r="EJG17" s="425"/>
      <c r="EJH17" s="425"/>
      <c r="EJI17" s="425"/>
      <c r="EJJ17" s="425"/>
      <c r="EJK17" s="425"/>
      <c r="EJL17" s="425"/>
      <c r="EJM17" s="425"/>
      <c r="EJN17" s="425"/>
      <c r="EJO17" s="425"/>
      <c r="EJP17" s="425"/>
      <c r="EJQ17" s="425"/>
      <c r="EJR17" s="425"/>
      <c r="EJS17" s="425"/>
      <c r="EJT17" s="425"/>
      <c r="EJU17" s="425"/>
      <c r="EJV17" s="425"/>
      <c r="EJW17" s="425"/>
      <c r="EJX17" s="425"/>
      <c r="EJY17" s="425"/>
      <c r="EJZ17" s="425"/>
      <c r="EKA17" s="425"/>
      <c r="EKB17" s="425"/>
      <c r="EKC17" s="425"/>
      <c r="EKD17" s="425"/>
      <c r="EKE17" s="425"/>
      <c r="EKF17" s="425"/>
      <c r="EKG17" s="425"/>
      <c r="EKH17" s="425"/>
      <c r="EKI17" s="425"/>
      <c r="EKJ17" s="425"/>
      <c r="EKK17" s="425"/>
      <c r="EKL17" s="425"/>
      <c r="EKM17" s="425"/>
      <c r="EKN17" s="425"/>
      <c r="EKO17" s="425"/>
      <c r="EKP17" s="425"/>
      <c r="EKQ17" s="425"/>
      <c r="EKR17" s="425"/>
      <c r="EKS17" s="425"/>
      <c r="EKT17" s="425"/>
      <c r="EKU17" s="425"/>
      <c r="EKV17" s="425"/>
      <c r="EKW17" s="425"/>
      <c r="EKX17" s="425"/>
      <c r="EKY17" s="425"/>
      <c r="EKZ17" s="425"/>
      <c r="ELA17" s="425"/>
      <c r="ELB17" s="425"/>
      <c r="ELC17" s="425"/>
      <c r="ELD17" s="425"/>
      <c r="ELE17" s="425"/>
      <c r="ELF17" s="425"/>
      <c r="ELG17" s="425"/>
      <c r="ELH17" s="425"/>
      <c r="ELI17" s="425"/>
      <c r="ELJ17" s="425"/>
      <c r="ELK17" s="425"/>
      <c r="ELL17" s="425"/>
      <c r="ELM17" s="425"/>
      <c r="ELN17" s="425"/>
      <c r="ELO17" s="425"/>
      <c r="ELP17" s="425"/>
      <c r="ELQ17" s="425"/>
      <c r="ELR17" s="425"/>
      <c r="ELS17" s="425"/>
      <c r="ELT17" s="425"/>
      <c r="ELU17" s="425"/>
      <c r="ELV17" s="425"/>
      <c r="ELW17" s="425"/>
      <c r="ELX17" s="425"/>
      <c r="ELY17" s="425"/>
      <c r="ELZ17" s="425"/>
      <c r="EMA17" s="425"/>
      <c r="EMB17" s="425"/>
      <c r="EMC17" s="425"/>
      <c r="EMD17" s="425"/>
      <c r="EME17" s="425"/>
      <c r="EMF17" s="425"/>
      <c r="EMG17" s="425"/>
      <c r="EMH17" s="425"/>
      <c r="EMI17" s="425"/>
      <c r="EMJ17" s="425"/>
      <c r="EMK17" s="425"/>
      <c r="EML17" s="425"/>
      <c r="EMM17" s="425"/>
      <c r="EMN17" s="425"/>
      <c r="EMO17" s="425"/>
      <c r="EMP17" s="425"/>
      <c r="EMQ17" s="425"/>
      <c r="EMR17" s="425"/>
      <c r="EMS17" s="425"/>
      <c r="EMT17" s="425"/>
      <c r="EMU17" s="425"/>
      <c r="EMV17" s="425"/>
      <c r="EMW17" s="425"/>
      <c r="EMX17" s="425"/>
      <c r="EMY17" s="425"/>
      <c r="EMZ17" s="425"/>
      <c r="ENA17" s="425"/>
      <c r="ENB17" s="425"/>
      <c r="ENC17" s="425"/>
      <c r="END17" s="425"/>
      <c r="ENE17" s="425"/>
      <c r="ENF17" s="425"/>
      <c r="ENG17" s="425"/>
      <c r="ENH17" s="425"/>
      <c r="ENI17" s="425"/>
      <c r="ENJ17" s="425"/>
      <c r="ENK17" s="425"/>
      <c r="ENL17" s="425"/>
      <c r="ENM17" s="425"/>
      <c r="ENN17" s="425"/>
      <c r="ENO17" s="425"/>
      <c r="ENP17" s="425"/>
      <c r="ENQ17" s="425"/>
      <c r="ENR17" s="425"/>
      <c r="ENS17" s="425"/>
      <c r="ENT17" s="425"/>
      <c r="ENU17" s="425"/>
      <c r="ENV17" s="425"/>
      <c r="ENW17" s="425"/>
      <c r="ENX17" s="425"/>
      <c r="ENY17" s="425"/>
      <c r="ENZ17" s="425"/>
      <c r="EOA17" s="425"/>
      <c r="EOB17" s="425"/>
      <c r="EOC17" s="425"/>
      <c r="EOD17" s="425"/>
      <c r="EOE17" s="425"/>
      <c r="EOF17" s="425"/>
      <c r="EOG17" s="425"/>
      <c r="EOH17" s="425"/>
      <c r="EOI17" s="425"/>
      <c r="EOJ17" s="425"/>
      <c r="EOK17" s="425"/>
      <c r="EOL17" s="425"/>
      <c r="EOM17" s="425"/>
      <c r="EON17" s="425"/>
      <c r="EOO17" s="425"/>
      <c r="EOP17" s="425"/>
      <c r="EOQ17" s="425"/>
      <c r="EOR17" s="425"/>
      <c r="EOS17" s="425"/>
      <c r="EOT17" s="425"/>
      <c r="EOU17" s="425"/>
      <c r="EOV17" s="425"/>
      <c r="EOW17" s="425"/>
      <c r="EOX17" s="425"/>
      <c r="EOY17" s="425"/>
      <c r="EOZ17" s="425"/>
      <c r="EPA17" s="425"/>
      <c r="EPB17" s="425"/>
      <c r="EPC17" s="425"/>
      <c r="EPD17" s="425"/>
      <c r="EPE17" s="425"/>
      <c r="EPF17" s="425"/>
      <c r="EPG17" s="425"/>
      <c r="EPH17" s="425"/>
      <c r="EPI17" s="425"/>
      <c r="EPJ17" s="425"/>
      <c r="EPK17" s="425"/>
      <c r="EPL17" s="425"/>
      <c r="EPM17" s="425"/>
      <c r="EPN17" s="425"/>
      <c r="EPO17" s="425"/>
      <c r="EPP17" s="425"/>
      <c r="EPQ17" s="425"/>
      <c r="EPR17" s="425"/>
      <c r="EPS17" s="425"/>
      <c r="EPT17" s="425"/>
      <c r="EPU17" s="425"/>
      <c r="EPV17" s="425"/>
      <c r="EPW17" s="425"/>
      <c r="EPX17" s="425"/>
      <c r="EPY17" s="425"/>
      <c r="EPZ17" s="425"/>
      <c r="EQA17" s="425"/>
      <c r="EQB17" s="425"/>
      <c r="EQC17" s="425"/>
      <c r="EQD17" s="425"/>
      <c r="EQE17" s="425"/>
      <c r="EQF17" s="425"/>
      <c r="EQG17" s="425"/>
      <c r="EQH17" s="425"/>
      <c r="EQI17" s="425"/>
      <c r="EQJ17" s="425"/>
      <c r="EQK17" s="425"/>
      <c r="EQL17" s="425"/>
      <c r="EQM17" s="425"/>
      <c r="EQN17" s="425"/>
      <c r="EQO17" s="425"/>
      <c r="EQP17" s="425"/>
      <c r="EQQ17" s="425"/>
      <c r="EQR17" s="425"/>
      <c r="EQS17" s="425"/>
      <c r="EQT17" s="425"/>
      <c r="EQU17" s="425"/>
      <c r="EQV17" s="425"/>
      <c r="EQW17" s="425"/>
      <c r="EQX17" s="425"/>
      <c r="EQY17" s="425"/>
      <c r="EQZ17" s="425"/>
      <c r="ERA17" s="425"/>
      <c r="ERB17" s="425"/>
      <c r="ERC17" s="425"/>
      <c r="ERD17" s="425"/>
      <c r="ERE17" s="425"/>
      <c r="ERF17" s="425"/>
      <c r="ERG17" s="425"/>
      <c r="ERH17" s="425"/>
      <c r="ERI17" s="425"/>
      <c r="ERJ17" s="425"/>
      <c r="ERK17" s="425"/>
      <c r="ERL17" s="425"/>
      <c r="ERM17" s="425"/>
      <c r="ERN17" s="425"/>
      <c r="ERO17" s="425"/>
      <c r="ERP17" s="425"/>
      <c r="ERQ17" s="425"/>
      <c r="ERR17" s="425"/>
      <c r="ERS17" s="425"/>
      <c r="ERT17" s="425"/>
      <c r="ERU17" s="425"/>
      <c r="ERV17" s="425"/>
      <c r="ERW17" s="425"/>
      <c r="ERX17" s="425"/>
      <c r="ERY17" s="425"/>
      <c r="ERZ17" s="425"/>
      <c r="ESA17" s="425"/>
      <c r="ESB17" s="425"/>
      <c r="ESC17" s="425"/>
      <c r="ESD17" s="425"/>
      <c r="ESE17" s="425"/>
      <c r="ESF17" s="425"/>
      <c r="ESG17" s="425"/>
      <c r="ESH17" s="425"/>
      <c r="ESI17" s="425"/>
      <c r="ESJ17" s="425"/>
      <c r="ESK17" s="425"/>
      <c r="ESL17" s="425"/>
      <c r="ESM17" s="425"/>
      <c r="ESN17" s="425"/>
      <c r="ESO17" s="425"/>
      <c r="ESP17" s="425"/>
      <c r="ESQ17" s="425"/>
      <c r="ESR17" s="425"/>
      <c r="ESS17" s="425"/>
      <c r="EST17" s="425"/>
      <c r="ESU17" s="425"/>
      <c r="ESV17" s="425"/>
      <c r="ESW17" s="425"/>
      <c r="ESX17" s="425"/>
      <c r="ESY17" s="425"/>
      <c r="ESZ17" s="425"/>
      <c r="ETA17" s="425"/>
      <c r="ETB17" s="425"/>
      <c r="ETC17" s="425"/>
      <c r="ETD17" s="425"/>
      <c r="ETE17" s="425"/>
      <c r="ETF17" s="425"/>
      <c r="ETG17" s="425"/>
      <c r="ETH17" s="425"/>
      <c r="ETI17" s="425"/>
      <c r="ETJ17" s="425"/>
      <c r="ETK17" s="425"/>
      <c r="ETL17" s="425"/>
      <c r="ETM17" s="425"/>
      <c r="ETN17" s="425"/>
      <c r="ETO17" s="425"/>
      <c r="ETP17" s="425"/>
      <c r="ETQ17" s="425"/>
      <c r="ETR17" s="425"/>
      <c r="ETS17" s="425"/>
      <c r="ETT17" s="425"/>
      <c r="ETU17" s="425"/>
      <c r="ETV17" s="425"/>
      <c r="ETW17" s="425"/>
      <c r="ETX17" s="425"/>
      <c r="ETY17" s="425"/>
      <c r="ETZ17" s="425"/>
      <c r="EUA17" s="425"/>
      <c r="EUB17" s="425"/>
      <c r="EUC17" s="425"/>
      <c r="EUD17" s="425"/>
      <c r="EUE17" s="425"/>
      <c r="EUF17" s="425"/>
      <c r="EUG17" s="425"/>
      <c r="EUH17" s="425"/>
      <c r="EUI17" s="425"/>
      <c r="EUJ17" s="425"/>
      <c r="EUK17" s="425"/>
      <c r="EUL17" s="425"/>
      <c r="EUM17" s="425"/>
      <c r="EUN17" s="425"/>
      <c r="EUO17" s="425"/>
      <c r="EUP17" s="425"/>
      <c r="EUQ17" s="425"/>
      <c r="EUR17" s="425"/>
      <c r="EUS17" s="425"/>
      <c r="EUT17" s="425"/>
      <c r="EUU17" s="425"/>
      <c r="EUV17" s="425"/>
      <c r="EUW17" s="425"/>
      <c r="EUX17" s="425"/>
      <c r="EUY17" s="425"/>
      <c r="EUZ17" s="425"/>
      <c r="EVA17" s="425"/>
      <c r="EVB17" s="425"/>
      <c r="EVC17" s="425"/>
      <c r="EVD17" s="425"/>
      <c r="EVE17" s="425"/>
      <c r="EVF17" s="425"/>
      <c r="EVG17" s="425"/>
      <c r="EVH17" s="425"/>
      <c r="EVI17" s="425"/>
      <c r="EVJ17" s="425"/>
      <c r="EVK17" s="425"/>
      <c r="EVL17" s="425"/>
      <c r="EVM17" s="425"/>
      <c r="EVN17" s="425"/>
      <c r="EVO17" s="425"/>
      <c r="EVP17" s="425"/>
      <c r="EVQ17" s="425"/>
      <c r="EVR17" s="425"/>
      <c r="EVS17" s="425"/>
      <c r="EVT17" s="425"/>
      <c r="EVU17" s="425"/>
      <c r="EVV17" s="425"/>
      <c r="EVW17" s="425"/>
      <c r="EVX17" s="425"/>
      <c r="EVY17" s="425"/>
      <c r="EVZ17" s="425"/>
      <c r="EWA17" s="425"/>
      <c r="EWB17" s="425"/>
      <c r="EWC17" s="425"/>
      <c r="EWD17" s="425"/>
      <c r="EWE17" s="425"/>
      <c r="EWF17" s="425"/>
      <c r="EWG17" s="425"/>
      <c r="EWH17" s="425"/>
      <c r="EWI17" s="425"/>
      <c r="EWJ17" s="425"/>
      <c r="EWK17" s="425"/>
      <c r="EWL17" s="425"/>
      <c r="EWM17" s="425"/>
      <c r="EWN17" s="425"/>
      <c r="EWO17" s="425"/>
      <c r="EWP17" s="425"/>
      <c r="EWQ17" s="425"/>
      <c r="EWR17" s="425"/>
      <c r="EWS17" s="425"/>
      <c r="EWT17" s="425"/>
      <c r="EWU17" s="425"/>
      <c r="EWV17" s="425"/>
      <c r="EWW17" s="425"/>
      <c r="EWX17" s="425"/>
      <c r="EWY17" s="425"/>
      <c r="EWZ17" s="425"/>
      <c r="EXA17" s="425"/>
      <c r="EXB17" s="425"/>
      <c r="EXC17" s="425"/>
      <c r="EXD17" s="425"/>
      <c r="EXE17" s="425"/>
      <c r="EXF17" s="425"/>
      <c r="EXG17" s="425"/>
      <c r="EXH17" s="425"/>
      <c r="EXI17" s="425"/>
      <c r="EXJ17" s="425"/>
      <c r="EXK17" s="425"/>
      <c r="EXL17" s="425"/>
      <c r="EXM17" s="425"/>
      <c r="EXN17" s="425"/>
      <c r="EXO17" s="425"/>
      <c r="EXP17" s="425"/>
      <c r="EXQ17" s="425"/>
      <c r="EXR17" s="425"/>
      <c r="EXS17" s="425"/>
      <c r="EXT17" s="425"/>
      <c r="EXU17" s="425"/>
      <c r="EXV17" s="425"/>
      <c r="EXW17" s="425"/>
      <c r="EXX17" s="425"/>
      <c r="EXY17" s="425"/>
      <c r="EXZ17" s="425"/>
      <c r="EYA17" s="425"/>
      <c r="EYB17" s="425"/>
      <c r="EYC17" s="425"/>
      <c r="EYD17" s="425"/>
      <c r="EYE17" s="425"/>
      <c r="EYF17" s="425"/>
      <c r="EYG17" s="425"/>
      <c r="EYH17" s="425"/>
      <c r="EYI17" s="425"/>
      <c r="EYJ17" s="425"/>
      <c r="EYK17" s="425"/>
      <c r="EYL17" s="425"/>
      <c r="EYM17" s="425"/>
      <c r="EYN17" s="425"/>
      <c r="EYO17" s="425"/>
      <c r="EYP17" s="425"/>
      <c r="EYQ17" s="425"/>
      <c r="EYR17" s="425"/>
      <c r="EYS17" s="425"/>
      <c r="EYT17" s="425"/>
      <c r="EYU17" s="425"/>
      <c r="EYV17" s="425"/>
      <c r="EYW17" s="425"/>
      <c r="EYX17" s="425"/>
      <c r="EYY17" s="425"/>
      <c r="EYZ17" s="425"/>
      <c r="EZA17" s="425"/>
      <c r="EZB17" s="425"/>
      <c r="EZC17" s="425"/>
      <c r="EZD17" s="425"/>
      <c r="EZE17" s="425"/>
      <c r="EZF17" s="425"/>
      <c r="EZG17" s="425"/>
      <c r="EZH17" s="425"/>
      <c r="EZI17" s="425"/>
      <c r="EZJ17" s="425"/>
      <c r="EZK17" s="425"/>
      <c r="EZL17" s="425"/>
      <c r="EZM17" s="425"/>
      <c r="EZN17" s="425"/>
      <c r="EZO17" s="425"/>
      <c r="EZP17" s="425"/>
      <c r="EZQ17" s="425"/>
      <c r="EZR17" s="425"/>
      <c r="EZS17" s="425"/>
      <c r="EZT17" s="425"/>
      <c r="EZU17" s="425"/>
      <c r="EZV17" s="425"/>
      <c r="EZW17" s="425"/>
      <c r="EZX17" s="425"/>
      <c r="EZY17" s="425"/>
      <c r="EZZ17" s="425"/>
      <c r="FAA17" s="425"/>
      <c r="FAB17" s="425"/>
      <c r="FAC17" s="425"/>
      <c r="FAD17" s="425"/>
      <c r="FAE17" s="425"/>
      <c r="FAF17" s="425"/>
      <c r="FAG17" s="425"/>
      <c r="FAH17" s="425"/>
      <c r="FAI17" s="425"/>
      <c r="FAJ17" s="425"/>
      <c r="FAK17" s="425"/>
      <c r="FAL17" s="425"/>
      <c r="FAM17" s="425"/>
      <c r="FAN17" s="425"/>
      <c r="FAO17" s="425"/>
      <c r="FAP17" s="425"/>
      <c r="FAQ17" s="425"/>
      <c r="FAR17" s="425"/>
      <c r="FAS17" s="425"/>
      <c r="FAT17" s="425"/>
      <c r="FAU17" s="425"/>
      <c r="FAV17" s="425"/>
      <c r="FAW17" s="425"/>
      <c r="FAX17" s="425"/>
      <c r="FAY17" s="425"/>
      <c r="FAZ17" s="425"/>
      <c r="FBA17" s="425"/>
      <c r="FBB17" s="425"/>
      <c r="FBC17" s="425"/>
      <c r="FBD17" s="425"/>
      <c r="FBE17" s="425"/>
      <c r="FBF17" s="425"/>
      <c r="FBG17" s="425"/>
      <c r="FBH17" s="425"/>
      <c r="FBI17" s="425"/>
      <c r="FBJ17" s="425"/>
      <c r="FBK17" s="425"/>
      <c r="FBL17" s="425"/>
      <c r="FBM17" s="425"/>
      <c r="FBN17" s="425"/>
      <c r="FBO17" s="425"/>
      <c r="FBP17" s="425"/>
      <c r="FBQ17" s="425"/>
      <c r="FBR17" s="425"/>
      <c r="FBS17" s="425"/>
      <c r="FBT17" s="425"/>
      <c r="FBU17" s="425"/>
      <c r="FBV17" s="425"/>
      <c r="FBW17" s="425"/>
      <c r="FBX17" s="425"/>
      <c r="FBY17" s="425"/>
      <c r="FBZ17" s="425"/>
      <c r="FCA17" s="425"/>
      <c r="FCB17" s="425"/>
      <c r="FCC17" s="425"/>
      <c r="FCD17" s="425"/>
      <c r="FCE17" s="425"/>
      <c r="FCF17" s="425"/>
      <c r="FCG17" s="425"/>
      <c r="FCH17" s="425"/>
      <c r="FCI17" s="425"/>
      <c r="FCJ17" s="425"/>
      <c r="FCK17" s="425"/>
      <c r="FCL17" s="425"/>
      <c r="FCM17" s="425"/>
      <c r="FCN17" s="425"/>
      <c r="FCO17" s="425"/>
      <c r="FCP17" s="425"/>
      <c r="FCQ17" s="425"/>
      <c r="FCR17" s="425"/>
      <c r="FCS17" s="425"/>
      <c r="FCT17" s="425"/>
      <c r="FCU17" s="425"/>
      <c r="FCV17" s="425"/>
      <c r="FCW17" s="425"/>
      <c r="FCX17" s="425"/>
      <c r="FCY17" s="425"/>
      <c r="FCZ17" s="425"/>
      <c r="FDA17" s="425"/>
      <c r="FDB17" s="425"/>
      <c r="FDC17" s="425"/>
      <c r="FDD17" s="425"/>
      <c r="FDE17" s="425"/>
      <c r="FDF17" s="425"/>
      <c r="FDG17" s="425"/>
      <c r="FDH17" s="425"/>
      <c r="FDI17" s="425"/>
      <c r="FDJ17" s="425"/>
      <c r="FDK17" s="425"/>
      <c r="FDL17" s="425"/>
      <c r="FDM17" s="425"/>
      <c r="FDN17" s="425"/>
      <c r="FDO17" s="425"/>
      <c r="FDP17" s="425"/>
      <c r="FDQ17" s="425"/>
      <c r="FDR17" s="425"/>
      <c r="FDS17" s="425"/>
      <c r="FDT17" s="425"/>
      <c r="FDU17" s="425"/>
      <c r="FDV17" s="425"/>
      <c r="FDW17" s="425"/>
      <c r="FDX17" s="425"/>
      <c r="FDY17" s="425"/>
      <c r="FDZ17" s="425"/>
      <c r="FEA17" s="425"/>
      <c r="FEB17" s="425"/>
      <c r="FEC17" s="425"/>
      <c r="FED17" s="425"/>
      <c r="FEE17" s="425"/>
      <c r="FEF17" s="425"/>
      <c r="FEG17" s="425"/>
      <c r="FEH17" s="425"/>
      <c r="FEI17" s="425"/>
      <c r="FEJ17" s="425"/>
      <c r="FEK17" s="425"/>
      <c r="FEL17" s="425"/>
      <c r="FEM17" s="425"/>
      <c r="FEN17" s="425"/>
      <c r="FEO17" s="425"/>
      <c r="FEP17" s="425"/>
      <c r="FEQ17" s="425"/>
      <c r="FER17" s="425"/>
      <c r="FES17" s="425"/>
      <c r="FET17" s="425"/>
      <c r="FEU17" s="425"/>
      <c r="FEV17" s="425"/>
      <c r="FEW17" s="425"/>
      <c r="FEX17" s="425"/>
      <c r="FEY17" s="425"/>
      <c r="FEZ17" s="425"/>
      <c r="FFA17" s="425"/>
      <c r="FFB17" s="425"/>
      <c r="FFC17" s="425"/>
      <c r="FFD17" s="425"/>
      <c r="FFE17" s="425"/>
      <c r="FFF17" s="425"/>
      <c r="FFG17" s="425"/>
      <c r="FFH17" s="425"/>
      <c r="FFI17" s="425"/>
      <c r="FFJ17" s="425"/>
      <c r="FFK17" s="425"/>
      <c r="FFL17" s="425"/>
      <c r="FFM17" s="425"/>
      <c r="FFN17" s="425"/>
      <c r="FFO17" s="425"/>
      <c r="FFP17" s="425"/>
      <c r="FFQ17" s="425"/>
      <c r="FFR17" s="425"/>
      <c r="FFS17" s="425"/>
      <c r="FFT17" s="425"/>
      <c r="FFU17" s="425"/>
      <c r="FFV17" s="425"/>
      <c r="FFW17" s="425"/>
      <c r="FFX17" s="425"/>
      <c r="FFY17" s="425"/>
      <c r="FFZ17" s="425"/>
      <c r="FGA17" s="425"/>
      <c r="FGB17" s="425"/>
      <c r="FGC17" s="425"/>
      <c r="FGD17" s="425"/>
      <c r="FGE17" s="425"/>
      <c r="FGF17" s="425"/>
      <c r="FGG17" s="425"/>
      <c r="FGH17" s="425"/>
      <c r="FGI17" s="425"/>
      <c r="FGJ17" s="425"/>
      <c r="FGK17" s="425"/>
      <c r="FGL17" s="425"/>
      <c r="FGM17" s="425"/>
      <c r="FGN17" s="425"/>
      <c r="FGO17" s="425"/>
      <c r="FGP17" s="425"/>
      <c r="FGQ17" s="425"/>
      <c r="FGR17" s="425"/>
      <c r="FGS17" s="425"/>
      <c r="FGT17" s="425"/>
      <c r="FGU17" s="425"/>
      <c r="FGV17" s="425"/>
      <c r="FGW17" s="425"/>
      <c r="FGX17" s="425"/>
      <c r="FGY17" s="425"/>
      <c r="FGZ17" s="425"/>
      <c r="FHA17" s="425"/>
      <c r="FHB17" s="425"/>
      <c r="FHC17" s="425"/>
      <c r="FHD17" s="425"/>
      <c r="FHE17" s="425"/>
      <c r="FHF17" s="425"/>
      <c r="FHG17" s="425"/>
      <c r="FHH17" s="425"/>
      <c r="FHI17" s="425"/>
      <c r="FHJ17" s="425"/>
      <c r="FHK17" s="425"/>
      <c r="FHL17" s="425"/>
      <c r="FHM17" s="425"/>
      <c r="FHN17" s="425"/>
      <c r="FHO17" s="425"/>
      <c r="FHP17" s="425"/>
      <c r="FHQ17" s="425"/>
      <c r="FHR17" s="425"/>
      <c r="FHS17" s="425"/>
      <c r="FHT17" s="425"/>
      <c r="FHU17" s="425"/>
      <c r="FHV17" s="425"/>
      <c r="FHW17" s="425"/>
      <c r="FHX17" s="425"/>
      <c r="FHY17" s="425"/>
      <c r="FHZ17" s="425"/>
      <c r="FIA17" s="425"/>
      <c r="FIB17" s="425"/>
      <c r="FIC17" s="425"/>
      <c r="FID17" s="425"/>
      <c r="FIE17" s="425"/>
      <c r="FIF17" s="425"/>
      <c r="FIG17" s="425"/>
      <c r="FIH17" s="425"/>
      <c r="FII17" s="425"/>
      <c r="FIJ17" s="425"/>
      <c r="FIK17" s="425"/>
      <c r="FIL17" s="425"/>
      <c r="FIM17" s="425"/>
      <c r="FIN17" s="425"/>
      <c r="FIO17" s="425"/>
      <c r="FIP17" s="425"/>
      <c r="FIQ17" s="425"/>
      <c r="FIR17" s="425"/>
      <c r="FIS17" s="425"/>
      <c r="FIT17" s="425"/>
      <c r="FIU17" s="425"/>
      <c r="FIV17" s="425"/>
      <c r="FIW17" s="425"/>
      <c r="FIX17" s="425"/>
      <c r="FIY17" s="425"/>
      <c r="FIZ17" s="425"/>
      <c r="FJA17" s="425"/>
      <c r="FJB17" s="425"/>
      <c r="FJC17" s="425"/>
      <c r="FJD17" s="425"/>
      <c r="FJE17" s="425"/>
      <c r="FJF17" s="425"/>
      <c r="FJG17" s="425"/>
      <c r="FJH17" s="425"/>
      <c r="FJI17" s="425"/>
      <c r="FJJ17" s="425"/>
      <c r="FJK17" s="425"/>
      <c r="FJL17" s="425"/>
      <c r="FJM17" s="425"/>
      <c r="FJN17" s="425"/>
      <c r="FJO17" s="425"/>
      <c r="FJP17" s="425"/>
      <c r="FJQ17" s="425"/>
      <c r="FJR17" s="425"/>
      <c r="FJS17" s="425"/>
      <c r="FJT17" s="425"/>
      <c r="FJU17" s="425"/>
      <c r="FJV17" s="425"/>
      <c r="FJW17" s="425"/>
      <c r="FJX17" s="425"/>
      <c r="FJY17" s="425"/>
      <c r="FJZ17" s="425"/>
      <c r="FKA17" s="425"/>
      <c r="FKB17" s="425"/>
      <c r="FKC17" s="425"/>
      <c r="FKD17" s="425"/>
      <c r="FKE17" s="425"/>
      <c r="FKF17" s="425"/>
      <c r="FKG17" s="425"/>
      <c r="FKH17" s="425"/>
      <c r="FKI17" s="425"/>
      <c r="FKJ17" s="425"/>
      <c r="FKK17" s="425"/>
      <c r="FKL17" s="425"/>
      <c r="FKM17" s="425"/>
      <c r="FKN17" s="425"/>
      <c r="FKO17" s="425"/>
      <c r="FKP17" s="425"/>
      <c r="FKQ17" s="425"/>
      <c r="FKR17" s="425"/>
      <c r="FKS17" s="425"/>
      <c r="FKT17" s="425"/>
      <c r="FKU17" s="425"/>
      <c r="FKV17" s="425"/>
      <c r="FKW17" s="425"/>
      <c r="FKX17" s="425"/>
      <c r="FKY17" s="425"/>
      <c r="FKZ17" s="425"/>
      <c r="FLA17" s="425"/>
      <c r="FLB17" s="425"/>
      <c r="FLC17" s="425"/>
      <c r="FLD17" s="425"/>
      <c r="FLE17" s="425"/>
      <c r="FLF17" s="425"/>
      <c r="FLG17" s="425"/>
      <c r="FLH17" s="425"/>
      <c r="FLI17" s="425"/>
      <c r="FLJ17" s="425"/>
      <c r="FLK17" s="425"/>
      <c r="FLL17" s="425"/>
      <c r="FLM17" s="425"/>
      <c r="FLN17" s="425"/>
      <c r="FLO17" s="425"/>
      <c r="FLP17" s="425"/>
      <c r="FLQ17" s="425"/>
      <c r="FLR17" s="425"/>
      <c r="FLS17" s="425"/>
      <c r="FLT17" s="425"/>
      <c r="FLU17" s="425"/>
      <c r="FLV17" s="425"/>
      <c r="FLW17" s="425"/>
      <c r="FLX17" s="425"/>
      <c r="FLY17" s="425"/>
      <c r="FLZ17" s="425"/>
      <c r="FMA17" s="425"/>
      <c r="FMB17" s="425"/>
      <c r="FMC17" s="425"/>
      <c r="FMD17" s="425"/>
      <c r="FME17" s="425"/>
      <c r="FMF17" s="425"/>
      <c r="FMG17" s="425"/>
      <c r="FMH17" s="425"/>
      <c r="FMI17" s="425"/>
      <c r="FMJ17" s="425"/>
      <c r="FMK17" s="425"/>
      <c r="FML17" s="425"/>
      <c r="FMM17" s="425"/>
      <c r="FMN17" s="425"/>
      <c r="FMO17" s="425"/>
      <c r="FMP17" s="425"/>
      <c r="FMQ17" s="425"/>
      <c r="FMR17" s="425"/>
      <c r="FMS17" s="425"/>
      <c r="FMT17" s="425"/>
      <c r="FMU17" s="425"/>
      <c r="FMV17" s="425"/>
      <c r="FMW17" s="425"/>
      <c r="FMX17" s="425"/>
      <c r="FMY17" s="425"/>
      <c r="FMZ17" s="425"/>
      <c r="FNA17" s="425"/>
      <c r="FNB17" s="425"/>
      <c r="FNC17" s="425"/>
      <c r="FND17" s="425"/>
      <c r="FNE17" s="425"/>
      <c r="FNF17" s="425"/>
      <c r="FNG17" s="425"/>
      <c r="FNH17" s="425"/>
      <c r="FNI17" s="425"/>
      <c r="FNJ17" s="425"/>
      <c r="FNK17" s="425"/>
      <c r="FNL17" s="425"/>
      <c r="FNM17" s="425"/>
      <c r="FNN17" s="425"/>
      <c r="FNO17" s="425"/>
      <c r="FNP17" s="425"/>
      <c r="FNQ17" s="425"/>
      <c r="FNR17" s="425"/>
      <c r="FNS17" s="425"/>
      <c r="FNT17" s="425"/>
      <c r="FNU17" s="425"/>
      <c r="FNV17" s="425"/>
      <c r="FNW17" s="425"/>
      <c r="FNX17" s="425"/>
      <c r="FNY17" s="425"/>
      <c r="FNZ17" s="425"/>
      <c r="FOA17" s="425"/>
      <c r="FOB17" s="425"/>
      <c r="FOC17" s="425"/>
      <c r="FOD17" s="425"/>
      <c r="FOE17" s="425"/>
      <c r="FOF17" s="425"/>
      <c r="FOG17" s="425"/>
      <c r="FOH17" s="425"/>
      <c r="FOI17" s="425"/>
      <c r="FOJ17" s="425"/>
      <c r="FOK17" s="425"/>
      <c r="FOL17" s="425"/>
      <c r="FOM17" s="425"/>
      <c r="FON17" s="425"/>
      <c r="FOO17" s="425"/>
      <c r="FOP17" s="425"/>
      <c r="FOQ17" s="425"/>
      <c r="FOR17" s="425"/>
      <c r="FOS17" s="425"/>
      <c r="FOT17" s="425"/>
      <c r="FOU17" s="425"/>
      <c r="FOV17" s="425"/>
      <c r="FOW17" s="425"/>
      <c r="FOX17" s="425"/>
      <c r="FOY17" s="425"/>
      <c r="FOZ17" s="425"/>
      <c r="FPA17" s="425"/>
      <c r="FPB17" s="425"/>
      <c r="FPC17" s="425"/>
      <c r="FPD17" s="425"/>
      <c r="FPE17" s="425"/>
      <c r="FPF17" s="425"/>
      <c r="FPG17" s="425"/>
      <c r="FPH17" s="425"/>
      <c r="FPI17" s="425"/>
      <c r="FPJ17" s="425"/>
      <c r="FPK17" s="425"/>
      <c r="FPL17" s="425"/>
      <c r="FPM17" s="425"/>
      <c r="FPN17" s="425"/>
      <c r="FPO17" s="425"/>
      <c r="FPP17" s="425"/>
      <c r="FPQ17" s="425"/>
      <c r="FPR17" s="425"/>
      <c r="FPS17" s="425"/>
      <c r="FPT17" s="425"/>
      <c r="FPU17" s="425"/>
      <c r="FPV17" s="425"/>
      <c r="FPW17" s="425"/>
      <c r="FPX17" s="425"/>
      <c r="FPY17" s="425"/>
      <c r="FPZ17" s="425"/>
      <c r="FQA17" s="425"/>
      <c r="FQB17" s="425"/>
      <c r="FQC17" s="425"/>
      <c r="FQD17" s="425"/>
      <c r="FQE17" s="425"/>
      <c r="FQF17" s="425"/>
      <c r="FQG17" s="425"/>
      <c r="FQH17" s="425"/>
      <c r="FQI17" s="425"/>
      <c r="FQJ17" s="425"/>
      <c r="FQK17" s="425"/>
      <c r="FQL17" s="425"/>
      <c r="FQM17" s="425"/>
      <c r="FQN17" s="425"/>
      <c r="FQO17" s="425"/>
      <c r="FQP17" s="425"/>
      <c r="FQQ17" s="425"/>
      <c r="FQR17" s="425"/>
      <c r="FQS17" s="425"/>
      <c r="FQT17" s="425"/>
      <c r="FQU17" s="425"/>
      <c r="FQV17" s="425"/>
      <c r="FQW17" s="425"/>
      <c r="FQX17" s="425"/>
      <c r="FQY17" s="425"/>
      <c r="FQZ17" s="425"/>
      <c r="FRA17" s="425"/>
      <c r="FRB17" s="425"/>
      <c r="FRC17" s="425"/>
      <c r="FRD17" s="425"/>
      <c r="FRE17" s="425"/>
      <c r="FRF17" s="425"/>
      <c r="FRG17" s="425"/>
      <c r="FRH17" s="425"/>
      <c r="FRI17" s="425"/>
      <c r="FRJ17" s="425"/>
      <c r="FRK17" s="425"/>
      <c r="FRL17" s="425"/>
      <c r="FRM17" s="425"/>
      <c r="FRN17" s="425"/>
      <c r="FRO17" s="425"/>
      <c r="FRP17" s="425"/>
      <c r="FRQ17" s="425"/>
      <c r="FRR17" s="425"/>
      <c r="FRS17" s="425"/>
      <c r="FRT17" s="425"/>
      <c r="FRU17" s="425"/>
      <c r="FRV17" s="425"/>
      <c r="FRW17" s="425"/>
      <c r="FRX17" s="425"/>
      <c r="FRY17" s="425"/>
      <c r="FRZ17" s="425"/>
      <c r="FSA17" s="425"/>
      <c r="FSB17" s="425"/>
      <c r="FSC17" s="425"/>
      <c r="FSD17" s="425"/>
      <c r="FSE17" s="425"/>
      <c r="FSF17" s="425"/>
      <c r="FSG17" s="425"/>
      <c r="FSH17" s="425"/>
      <c r="FSI17" s="425"/>
      <c r="FSJ17" s="425"/>
      <c r="FSK17" s="425"/>
      <c r="FSL17" s="425"/>
      <c r="FSM17" s="425"/>
      <c r="FSN17" s="425"/>
      <c r="FSO17" s="425"/>
      <c r="FSP17" s="425"/>
      <c r="FSQ17" s="425"/>
      <c r="FSR17" s="425"/>
      <c r="FSS17" s="425"/>
      <c r="FST17" s="425"/>
      <c r="FSU17" s="425"/>
      <c r="FSV17" s="425"/>
      <c r="FSW17" s="425"/>
      <c r="FSX17" s="425"/>
      <c r="FSY17" s="425"/>
      <c r="FSZ17" s="425"/>
      <c r="FTA17" s="425"/>
      <c r="FTB17" s="425"/>
      <c r="FTC17" s="425"/>
      <c r="FTD17" s="425"/>
      <c r="FTE17" s="425"/>
      <c r="FTF17" s="425"/>
      <c r="FTG17" s="425"/>
      <c r="FTH17" s="425"/>
      <c r="FTI17" s="425"/>
      <c r="FTJ17" s="425"/>
      <c r="FTK17" s="425"/>
      <c r="FTL17" s="425"/>
      <c r="FTM17" s="425"/>
      <c r="FTN17" s="425"/>
      <c r="FTO17" s="425"/>
      <c r="FTP17" s="425"/>
      <c r="FTQ17" s="425"/>
      <c r="FTR17" s="425"/>
      <c r="FTS17" s="425"/>
      <c r="FTT17" s="425"/>
      <c r="FTU17" s="425"/>
      <c r="FTV17" s="425"/>
      <c r="FTW17" s="425"/>
      <c r="FTX17" s="425"/>
      <c r="FTY17" s="425"/>
      <c r="FTZ17" s="425"/>
      <c r="FUA17" s="425"/>
      <c r="FUB17" s="425"/>
      <c r="FUC17" s="425"/>
      <c r="FUD17" s="425"/>
      <c r="FUE17" s="425"/>
      <c r="FUF17" s="425"/>
      <c r="FUG17" s="425"/>
      <c r="FUH17" s="425"/>
      <c r="FUI17" s="425"/>
      <c r="FUJ17" s="425"/>
      <c r="FUK17" s="425"/>
      <c r="FUL17" s="425"/>
      <c r="FUM17" s="425"/>
      <c r="FUN17" s="425"/>
      <c r="FUO17" s="425"/>
      <c r="FUP17" s="425"/>
      <c r="FUQ17" s="425"/>
      <c r="FUR17" s="425"/>
      <c r="FUS17" s="425"/>
      <c r="FUT17" s="425"/>
      <c r="FUU17" s="425"/>
      <c r="FUV17" s="425"/>
      <c r="FUW17" s="425"/>
      <c r="FUX17" s="425"/>
      <c r="FUY17" s="425"/>
      <c r="FUZ17" s="425"/>
      <c r="FVA17" s="425"/>
      <c r="FVB17" s="425"/>
      <c r="FVC17" s="425"/>
      <c r="FVD17" s="425"/>
      <c r="FVE17" s="425"/>
      <c r="FVF17" s="425"/>
      <c r="FVG17" s="425"/>
      <c r="FVH17" s="425"/>
      <c r="FVI17" s="425"/>
      <c r="FVJ17" s="425"/>
      <c r="FVK17" s="425"/>
      <c r="FVL17" s="425"/>
      <c r="FVM17" s="425"/>
      <c r="FVN17" s="425"/>
      <c r="FVO17" s="425"/>
      <c r="FVP17" s="425"/>
      <c r="FVQ17" s="425"/>
      <c r="FVR17" s="425"/>
      <c r="FVS17" s="425"/>
      <c r="FVT17" s="425"/>
      <c r="FVU17" s="425"/>
      <c r="FVV17" s="425"/>
      <c r="FVW17" s="425"/>
      <c r="FVX17" s="425"/>
      <c r="FVY17" s="425"/>
      <c r="FVZ17" s="425"/>
      <c r="FWA17" s="425"/>
      <c r="FWB17" s="425"/>
      <c r="FWC17" s="425"/>
      <c r="FWD17" s="425"/>
      <c r="FWE17" s="425"/>
      <c r="FWF17" s="425"/>
      <c r="FWG17" s="425"/>
      <c r="FWH17" s="425"/>
      <c r="FWI17" s="425"/>
      <c r="FWJ17" s="425"/>
      <c r="FWK17" s="425"/>
      <c r="FWL17" s="425"/>
      <c r="FWM17" s="425"/>
      <c r="FWN17" s="425"/>
      <c r="FWO17" s="425"/>
      <c r="FWP17" s="425"/>
      <c r="FWQ17" s="425"/>
      <c r="FWR17" s="425"/>
      <c r="FWS17" s="425"/>
      <c r="FWT17" s="425"/>
      <c r="FWU17" s="425"/>
      <c r="FWV17" s="425"/>
      <c r="FWW17" s="425"/>
      <c r="FWX17" s="425"/>
      <c r="FWY17" s="425"/>
      <c r="FWZ17" s="425"/>
      <c r="FXA17" s="425"/>
      <c r="FXB17" s="425"/>
      <c r="FXC17" s="425"/>
      <c r="FXD17" s="425"/>
      <c r="FXE17" s="425"/>
      <c r="FXF17" s="425"/>
      <c r="FXG17" s="425"/>
      <c r="FXH17" s="425"/>
      <c r="FXI17" s="425"/>
      <c r="FXJ17" s="425"/>
      <c r="FXK17" s="425"/>
      <c r="FXL17" s="425"/>
      <c r="FXM17" s="425"/>
      <c r="FXN17" s="425"/>
      <c r="FXO17" s="425"/>
      <c r="FXP17" s="425"/>
      <c r="FXQ17" s="425"/>
      <c r="FXR17" s="425"/>
      <c r="FXS17" s="425"/>
      <c r="FXT17" s="425"/>
      <c r="FXU17" s="425"/>
      <c r="FXV17" s="425"/>
      <c r="FXW17" s="425"/>
      <c r="FXX17" s="425"/>
      <c r="FXY17" s="425"/>
      <c r="FXZ17" s="425"/>
      <c r="FYA17" s="425"/>
      <c r="FYB17" s="425"/>
      <c r="FYC17" s="425"/>
      <c r="FYD17" s="425"/>
      <c r="FYE17" s="425"/>
      <c r="FYF17" s="425"/>
      <c r="FYG17" s="425"/>
      <c r="FYH17" s="425"/>
      <c r="FYI17" s="425"/>
      <c r="FYJ17" s="425"/>
      <c r="FYK17" s="425"/>
      <c r="FYL17" s="425"/>
      <c r="FYM17" s="425"/>
      <c r="FYN17" s="425"/>
      <c r="FYO17" s="425"/>
      <c r="FYP17" s="425"/>
      <c r="FYQ17" s="425"/>
      <c r="FYR17" s="425"/>
      <c r="FYS17" s="425"/>
      <c r="FYT17" s="425"/>
      <c r="FYU17" s="425"/>
      <c r="FYV17" s="425"/>
      <c r="FYW17" s="425"/>
      <c r="FYX17" s="425"/>
      <c r="FYY17" s="425"/>
      <c r="FYZ17" s="425"/>
      <c r="FZA17" s="425"/>
      <c r="FZB17" s="425"/>
      <c r="FZC17" s="425"/>
      <c r="FZD17" s="425"/>
      <c r="FZE17" s="425"/>
      <c r="FZF17" s="425"/>
      <c r="FZG17" s="425"/>
      <c r="FZH17" s="425"/>
      <c r="FZI17" s="425"/>
      <c r="FZJ17" s="425"/>
      <c r="FZK17" s="425"/>
      <c r="FZL17" s="425"/>
      <c r="FZM17" s="425"/>
      <c r="FZN17" s="425"/>
      <c r="FZO17" s="425"/>
      <c r="FZP17" s="425"/>
      <c r="FZQ17" s="425"/>
      <c r="FZR17" s="425"/>
      <c r="FZS17" s="425"/>
      <c r="FZT17" s="425"/>
      <c r="FZU17" s="425"/>
      <c r="FZV17" s="425"/>
      <c r="FZW17" s="425"/>
      <c r="FZX17" s="425"/>
      <c r="FZY17" s="425"/>
      <c r="FZZ17" s="425"/>
      <c r="GAA17" s="425"/>
      <c r="GAB17" s="425"/>
      <c r="GAC17" s="425"/>
      <c r="GAD17" s="425"/>
      <c r="GAE17" s="425"/>
      <c r="GAF17" s="425"/>
      <c r="GAG17" s="425"/>
      <c r="GAH17" s="425"/>
      <c r="GAI17" s="425"/>
      <c r="GAJ17" s="425"/>
      <c r="GAK17" s="425"/>
      <c r="GAL17" s="425"/>
      <c r="GAM17" s="425"/>
      <c r="GAN17" s="425"/>
      <c r="GAO17" s="425"/>
      <c r="GAP17" s="425"/>
      <c r="GAQ17" s="425"/>
      <c r="GAR17" s="425"/>
      <c r="GAS17" s="425"/>
      <c r="GAT17" s="425"/>
      <c r="GAU17" s="425"/>
      <c r="GAV17" s="425"/>
      <c r="GAW17" s="425"/>
      <c r="GAX17" s="425"/>
      <c r="GAY17" s="425"/>
      <c r="GAZ17" s="425"/>
      <c r="GBA17" s="425"/>
      <c r="GBB17" s="425"/>
      <c r="GBC17" s="425"/>
      <c r="GBD17" s="425"/>
      <c r="GBE17" s="425"/>
      <c r="GBF17" s="425"/>
      <c r="GBG17" s="425"/>
      <c r="GBH17" s="425"/>
      <c r="GBI17" s="425"/>
      <c r="GBJ17" s="425"/>
      <c r="GBK17" s="425"/>
      <c r="GBL17" s="425"/>
      <c r="GBM17" s="425"/>
      <c r="GBN17" s="425"/>
      <c r="GBO17" s="425"/>
      <c r="GBP17" s="425"/>
      <c r="GBQ17" s="425"/>
      <c r="GBR17" s="425"/>
      <c r="GBS17" s="425"/>
      <c r="GBT17" s="425"/>
      <c r="GBU17" s="425"/>
      <c r="GBV17" s="425"/>
      <c r="GBW17" s="425"/>
      <c r="GBX17" s="425"/>
      <c r="GBY17" s="425"/>
      <c r="GBZ17" s="425"/>
      <c r="GCA17" s="425"/>
      <c r="GCB17" s="425"/>
      <c r="GCC17" s="425"/>
      <c r="GCD17" s="425"/>
      <c r="GCE17" s="425"/>
      <c r="GCF17" s="425"/>
      <c r="GCG17" s="425"/>
      <c r="GCH17" s="425"/>
      <c r="GCI17" s="425"/>
      <c r="GCJ17" s="425"/>
      <c r="GCK17" s="425"/>
      <c r="GCL17" s="425"/>
      <c r="GCM17" s="425"/>
      <c r="GCN17" s="425"/>
      <c r="GCO17" s="425"/>
      <c r="GCP17" s="425"/>
      <c r="GCQ17" s="425"/>
      <c r="GCR17" s="425"/>
      <c r="GCS17" s="425"/>
      <c r="GCT17" s="425"/>
      <c r="GCU17" s="425"/>
      <c r="GCV17" s="425"/>
      <c r="GCW17" s="425"/>
      <c r="GCX17" s="425"/>
      <c r="GCY17" s="425"/>
      <c r="GCZ17" s="425"/>
      <c r="GDA17" s="425"/>
      <c r="GDB17" s="425"/>
      <c r="GDC17" s="425"/>
      <c r="GDD17" s="425"/>
      <c r="GDE17" s="425"/>
      <c r="GDF17" s="425"/>
      <c r="GDG17" s="425"/>
      <c r="GDH17" s="425"/>
      <c r="GDI17" s="425"/>
      <c r="GDJ17" s="425"/>
      <c r="GDK17" s="425"/>
      <c r="GDL17" s="425"/>
      <c r="GDM17" s="425"/>
      <c r="GDN17" s="425"/>
      <c r="GDO17" s="425"/>
      <c r="GDP17" s="425"/>
      <c r="GDQ17" s="425"/>
      <c r="GDR17" s="425"/>
      <c r="GDS17" s="425"/>
      <c r="GDT17" s="425"/>
      <c r="GDU17" s="425"/>
      <c r="GDV17" s="425"/>
      <c r="GDW17" s="425"/>
      <c r="GDX17" s="425"/>
      <c r="GDY17" s="425"/>
      <c r="GDZ17" s="425"/>
      <c r="GEA17" s="425"/>
      <c r="GEB17" s="425"/>
      <c r="GEC17" s="425"/>
      <c r="GED17" s="425"/>
      <c r="GEE17" s="425"/>
      <c r="GEF17" s="425"/>
      <c r="GEG17" s="425"/>
      <c r="GEH17" s="425"/>
      <c r="GEI17" s="425"/>
      <c r="GEJ17" s="425"/>
      <c r="GEK17" s="425"/>
      <c r="GEL17" s="425"/>
      <c r="GEM17" s="425"/>
      <c r="GEN17" s="425"/>
      <c r="GEO17" s="425"/>
      <c r="GEP17" s="425"/>
      <c r="GEQ17" s="425"/>
      <c r="GER17" s="425"/>
      <c r="GES17" s="425"/>
      <c r="GET17" s="425"/>
      <c r="GEU17" s="425"/>
      <c r="GEV17" s="425"/>
      <c r="GEW17" s="425"/>
      <c r="GEX17" s="425"/>
      <c r="GEY17" s="425"/>
      <c r="GEZ17" s="425"/>
      <c r="GFA17" s="425"/>
      <c r="GFB17" s="425"/>
      <c r="GFC17" s="425"/>
      <c r="GFD17" s="425"/>
      <c r="GFE17" s="425"/>
      <c r="GFF17" s="425"/>
      <c r="GFG17" s="425"/>
      <c r="GFH17" s="425"/>
      <c r="GFI17" s="425"/>
      <c r="GFJ17" s="425"/>
      <c r="GFK17" s="425"/>
      <c r="GFL17" s="425"/>
      <c r="GFM17" s="425"/>
      <c r="GFN17" s="425"/>
      <c r="GFO17" s="425"/>
      <c r="GFP17" s="425"/>
      <c r="GFQ17" s="425"/>
      <c r="GFR17" s="425"/>
      <c r="GFS17" s="425"/>
      <c r="GFT17" s="425"/>
      <c r="GFU17" s="425"/>
      <c r="GFV17" s="425"/>
      <c r="GFW17" s="425"/>
      <c r="GFX17" s="425"/>
      <c r="GFY17" s="425"/>
      <c r="GFZ17" s="425"/>
      <c r="GGA17" s="425"/>
      <c r="GGB17" s="425"/>
      <c r="GGC17" s="425"/>
      <c r="GGD17" s="425"/>
      <c r="GGE17" s="425"/>
      <c r="GGF17" s="425"/>
      <c r="GGG17" s="425"/>
      <c r="GGH17" s="425"/>
      <c r="GGI17" s="425"/>
      <c r="GGJ17" s="425"/>
      <c r="GGK17" s="425"/>
      <c r="GGL17" s="425"/>
      <c r="GGM17" s="425"/>
      <c r="GGN17" s="425"/>
      <c r="GGO17" s="425"/>
      <c r="GGP17" s="425"/>
      <c r="GGQ17" s="425"/>
      <c r="GGR17" s="425"/>
      <c r="GGS17" s="425"/>
      <c r="GGT17" s="425"/>
      <c r="GGU17" s="425"/>
      <c r="GGV17" s="425"/>
      <c r="GGW17" s="425"/>
      <c r="GGX17" s="425"/>
      <c r="GGY17" s="425"/>
      <c r="GGZ17" s="425"/>
      <c r="GHA17" s="425"/>
      <c r="GHB17" s="425"/>
      <c r="GHC17" s="425"/>
      <c r="GHD17" s="425"/>
      <c r="GHE17" s="425"/>
      <c r="GHF17" s="425"/>
      <c r="GHG17" s="425"/>
      <c r="GHH17" s="425"/>
      <c r="GHI17" s="425"/>
      <c r="GHJ17" s="425"/>
      <c r="GHK17" s="425"/>
      <c r="GHL17" s="425"/>
      <c r="GHM17" s="425"/>
      <c r="GHN17" s="425"/>
      <c r="GHO17" s="425"/>
      <c r="GHP17" s="425"/>
      <c r="GHQ17" s="425"/>
      <c r="GHR17" s="425"/>
      <c r="GHS17" s="425"/>
      <c r="GHT17" s="425"/>
      <c r="GHU17" s="425"/>
      <c r="GHV17" s="425"/>
      <c r="GHW17" s="425"/>
      <c r="GHX17" s="425"/>
      <c r="GHY17" s="425"/>
      <c r="GHZ17" s="425"/>
      <c r="GIA17" s="425"/>
      <c r="GIB17" s="425"/>
      <c r="GIC17" s="425"/>
      <c r="GID17" s="425"/>
      <c r="GIE17" s="425"/>
      <c r="GIF17" s="425"/>
      <c r="GIG17" s="425"/>
      <c r="GIH17" s="425"/>
      <c r="GII17" s="425"/>
      <c r="GIJ17" s="425"/>
      <c r="GIK17" s="425"/>
      <c r="GIL17" s="425"/>
      <c r="GIM17" s="425"/>
      <c r="GIN17" s="425"/>
      <c r="GIO17" s="425"/>
      <c r="GIP17" s="425"/>
      <c r="GIQ17" s="425"/>
      <c r="GIR17" s="425"/>
      <c r="GIS17" s="425"/>
      <c r="GIT17" s="425"/>
      <c r="GIU17" s="425"/>
      <c r="GIV17" s="425"/>
      <c r="GIW17" s="425"/>
      <c r="GIX17" s="425"/>
      <c r="GIY17" s="425"/>
      <c r="GIZ17" s="425"/>
      <c r="GJA17" s="425"/>
      <c r="GJB17" s="425"/>
      <c r="GJC17" s="425"/>
      <c r="GJD17" s="425"/>
      <c r="GJE17" s="425"/>
      <c r="GJF17" s="425"/>
      <c r="GJG17" s="425"/>
      <c r="GJH17" s="425"/>
      <c r="GJI17" s="425"/>
      <c r="GJJ17" s="425"/>
      <c r="GJK17" s="425"/>
      <c r="GJL17" s="425"/>
      <c r="GJM17" s="425"/>
      <c r="GJN17" s="425"/>
      <c r="GJO17" s="425"/>
      <c r="GJP17" s="425"/>
      <c r="GJQ17" s="425"/>
      <c r="GJR17" s="425"/>
      <c r="GJS17" s="425"/>
      <c r="GJT17" s="425"/>
      <c r="GJU17" s="425"/>
      <c r="GJV17" s="425"/>
      <c r="GJW17" s="425"/>
      <c r="GJX17" s="425"/>
      <c r="GJY17" s="425"/>
      <c r="GJZ17" s="425"/>
      <c r="GKA17" s="425"/>
      <c r="GKB17" s="425"/>
      <c r="GKC17" s="425"/>
      <c r="GKD17" s="425"/>
      <c r="GKE17" s="425"/>
      <c r="GKF17" s="425"/>
      <c r="GKG17" s="425"/>
      <c r="GKH17" s="425"/>
      <c r="GKI17" s="425"/>
      <c r="GKJ17" s="425"/>
      <c r="GKK17" s="425"/>
      <c r="GKL17" s="425"/>
      <c r="GKM17" s="425"/>
      <c r="GKN17" s="425"/>
      <c r="GKO17" s="425"/>
      <c r="GKP17" s="425"/>
      <c r="GKQ17" s="425"/>
      <c r="GKR17" s="425"/>
      <c r="GKS17" s="425"/>
      <c r="GKT17" s="425"/>
      <c r="GKU17" s="425"/>
      <c r="GKV17" s="425"/>
      <c r="GKW17" s="425"/>
      <c r="GKX17" s="425"/>
      <c r="GKY17" s="425"/>
      <c r="GKZ17" s="425"/>
      <c r="GLA17" s="425"/>
      <c r="GLB17" s="425"/>
      <c r="GLC17" s="425"/>
      <c r="GLD17" s="425"/>
      <c r="GLE17" s="425"/>
      <c r="GLF17" s="425"/>
      <c r="GLG17" s="425"/>
      <c r="GLH17" s="425"/>
      <c r="GLI17" s="425"/>
      <c r="GLJ17" s="425"/>
      <c r="GLK17" s="425"/>
      <c r="GLL17" s="425"/>
      <c r="GLM17" s="425"/>
      <c r="GLN17" s="425"/>
      <c r="GLO17" s="425"/>
      <c r="GLP17" s="425"/>
      <c r="GLQ17" s="425"/>
      <c r="GLR17" s="425"/>
      <c r="GLS17" s="425"/>
      <c r="GLT17" s="425"/>
      <c r="GLU17" s="425"/>
      <c r="GLV17" s="425"/>
      <c r="GLW17" s="425"/>
      <c r="GLX17" s="425"/>
      <c r="GLY17" s="425"/>
      <c r="GLZ17" s="425"/>
      <c r="GMA17" s="425"/>
      <c r="GMB17" s="425"/>
      <c r="GMC17" s="425"/>
      <c r="GMD17" s="425"/>
      <c r="GME17" s="425"/>
      <c r="GMF17" s="425"/>
      <c r="GMG17" s="425"/>
      <c r="GMH17" s="425"/>
      <c r="GMI17" s="425"/>
      <c r="GMJ17" s="425"/>
      <c r="GMK17" s="425"/>
      <c r="GML17" s="425"/>
      <c r="GMM17" s="425"/>
      <c r="GMN17" s="425"/>
      <c r="GMO17" s="425"/>
      <c r="GMP17" s="425"/>
      <c r="GMQ17" s="425"/>
      <c r="GMR17" s="425"/>
      <c r="GMS17" s="425"/>
      <c r="GMT17" s="425"/>
      <c r="GMU17" s="425"/>
      <c r="GMV17" s="425"/>
      <c r="GMW17" s="425"/>
      <c r="GMX17" s="425"/>
      <c r="GMY17" s="425"/>
      <c r="GMZ17" s="425"/>
      <c r="GNA17" s="425"/>
      <c r="GNB17" s="425"/>
      <c r="GNC17" s="425"/>
      <c r="GND17" s="425"/>
      <c r="GNE17" s="425"/>
      <c r="GNF17" s="425"/>
      <c r="GNG17" s="425"/>
      <c r="GNH17" s="425"/>
      <c r="GNI17" s="425"/>
      <c r="GNJ17" s="425"/>
      <c r="GNK17" s="425"/>
      <c r="GNL17" s="425"/>
      <c r="GNM17" s="425"/>
      <c r="GNN17" s="425"/>
      <c r="GNO17" s="425"/>
      <c r="GNP17" s="425"/>
      <c r="GNQ17" s="425"/>
      <c r="GNR17" s="425"/>
      <c r="GNS17" s="425"/>
      <c r="GNT17" s="425"/>
      <c r="GNU17" s="425"/>
      <c r="GNV17" s="425"/>
      <c r="GNW17" s="425"/>
      <c r="GNX17" s="425"/>
      <c r="GNY17" s="425"/>
      <c r="GNZ17" s="425"/>
      <c r="GOA17" s="425"/>
      <c r="GOB17" s="425"/>
      <c r="GOC17" s="425"/>
      <c r="GOD17" s="425"/>
      <c r="GOE17" s="425"/>
      <c r="GOF17" s="425"/>
      <c r="GOG17" s="425"/>
      <c r="GOH17" s="425"/>
      <c r="GOI17" s="425"/>
      <c r="GOJ17" s="425"/>
      <c r="GOK17" s="425"/>
      <c r="GOL17" s="425"/>
      <c r="GOM17" s="425"/>
      <c r="GON17" s="425"/>
      <c r="GOO17" s="425"/>
      <c r="GOP17" s="425"/>
      <c r="GOQ17" s="425"/>
      <c r="GOR17" s="425"/>
      <c r="GOS17" s="425"/>
      <c r="GOT17" s="425"/>
      <c r="GOU17" s="425"/>
      <c r="GOV17" s="425"/>
      <c r="GOW17" s="425"/>
      <c r="GOX17" s="425"/>
      <c r="GOY17" s="425"/>
      <c r="GOZ17" s="425"/>
      <c r="GPA17" s="425"/>
      <c r="GPB17" s="425"/>
      <c r="GPC17" s="425"/>
      <c r="GPD17" s="425"/>
      <c r="GPE17" s="425"/>
      <c r="GPF17" s="425"/>
      <c r="GPG17" s="425"/>
      <c r="GPH17" s="425"/>
      <c r="GPI17" s="425"/>
      <c r="GPJ17" s="425"/>
      <c r="GPK17" s="425"/>
      <c r="GPL17" s="425"/>
      <c r="GPM17" s="425"/>
      <c r="GPN17" s="425"/>
      <c r="GPO17" s="425"/>
      <c r="GPP17" s="425"/>
      <c r="GPQ17" s="425"/>
      <c r="GPR17" s="425"/>
      <c r="GPS17" s="425"/>
      <c r="GPT17" s="425"/>
      <c r="GPU17" s="425"/>
      <c r="GPV17" s="425"/>
      <c r="GPW17" s="425"/>
      <c r="GPX17" s="425"/>
      <c r="GPY17" s="425"/>
      <c r="GPZ17" s="425"/>
      <c r="GQA17" s="425"/>
      <c r="GQB17" s="425"/>
      <c r="GQC17" s="425"/>
      <c r="GQD17" s="425"/>
      <c r="GQE17" s="425"/>
      <c r="GQF17" s="425"/>
      <c r="GQG17" s="425"/>
      <c r="GQH17" s="425"/>
      <c r="GQI17" s="425"/>
      <c r="GQJ17" s="425"/>
      <c r="GQK17" s="425"/>
      <c r="GQL17" s="425"/>
      <c r="GQM17" s="425"/>
      <c r="GQN17" s="425"/>
      <c r="GQO17" s="425"/>
      <c r="GQP17" s="425"/>
      <c r="GQQ17" s="425"/>
      <c r="GQR17" s="425"/>
      <c r="GQS17" s="425"/>
      <c r="GQT17" s="425"/>
      <c r="GQU17" s="425"/>
      <c r="GQV17" s="425"/>
      <c r="GQW17" s="425"/>
      <c r="GQX17" s="425"/>
      <c r="GQY17" s="425"/>
      <c r="GQZ17" s="425"/>
      <c r="GRA17" s="425"/>
      <c r="GRB17" s="425"/>
      <c r="GRC17" s="425"/>
      <c r="GRD17" s="425"/>
      <c r="GRE17" s="425"/>
      <c r="GRF17" s="425"/>
      <c r="GRG17" s="425"/>
      <c r="GRH17" s="425"/>
      <c r="GRI17" s="425"/>
      <c r="GRJ17" s="425"/>
      <c r="GRK17" s="425"/>
      <c r="GRL17" s="425"/>
      <c r="GRM17" s="425"/>
      <c r="GRN17" s="425"/>
      <c r="GRO17" s="425"/>
      <c r="GRP17" s="425"/>
      <c r="GRQ17" s="425"/>
      <c r="GRR17" s="425"/>
      <c r="GRS17" s="425"/>
      <c r="GRT17" s="425"/>
      <c r="GRU17" s="425"/>
      <c r="GRV17" s="425"/>
      <c r="GRW17" s="425"/>
      <c r="GRX17" s="425"/>
      <c r="GRY17" s="425"/>
      <c r="GRZ17" s="425"/>
      <c r="GSA17" s="425"/>
      <c r="GSB17" s="425"/>
      <c r="GSC17" s="425"/>
      <c r="GSD17" s="425"/>
      <c r="GSE17" s="425"/>
      <c r="GSF17" s="425"/>
      <c r="GSG17" s="425"/>
      <c r="GSH17" s="425"/>
      <c r="GSI17" s="425"/>
      <c r="GSJ17" s="425"/>
      <c r="GSK17" s="425"/>
      <c r="GSL17" s="425"/>
      <c r="GSM17" s="425"/>
      <c r="GSN17" s="425"/>
      <c r="GSO17" s="425"/>
      <c r="GSP17" s="425"/>
      <c r="GSQ17" s="425"/>
      <c r="GSR17" s="425"/>
      <c r="GSS17" s="425"/>
      <c r="GST17" s="425"/>
      <c r="GSU17" s="425"/>
      <c r="GSV17" s="425"/>
      <c r="GSW17" s="425"/>
      <c r="GSX17" s="425"/>
      <c r="GSY17" s="425"/>
      <c r="GSZ17" s="425"/>
      <c r="GTA17" s="425"/>
      <c r="GTB17" s="425"/>
      <c r="GTC17" s="425"/>
      <c r="GTD17" s="425"/>
      <c r="GTE17" s="425"/>
      <c r="GTF17" s="425"/>
      <c r="GTG17" s="425"/>
      <c r="GTH17" s="425"/>
      <c r="GTI17" s="425"/>
      <c r="GTJ17" s="425"/>
      <c r="GTK17" s="425"/>
      <c r="GTL17" s="425"/>
      <c r="GTM17" s="425"/>
      <c r="GTN17" s="425"/>
      <c r="GTO17" s="425"/>
      <c r="GTP17" s="425"/>
      <c r="GTQ17" s="425"/>
      <c r="GTR17" s="425"/>
      <c r="GTS17" s="425"/>
      <c r="GTT17" s="425"/>
      <c r="GTU17" s="425"/>
      <c r="GTV17" s="425"/>
      <c r="GTW17" s="425"/>
      <c r="GTX17" s="425"/>
      <c r="GTY17" s="425"/>
      <c r="GTZ17" s="425"/>
      <c r="GUA17" s="425"/>
      <c r="GUB17" s="425"/>
      <c r="GUC17" s="425"/>
      <c r="GUD17" s="425"/>
      <c r="GUE17" s="425"/>
      <c r="GUF17" s="425"/>
      <c r="GUG17" s="425"/>
      <c r="GUH17" s="425"/>
      <c r="GUI17" s="425"/>
      <c r="GUJ17" s="425"/>
      <c r="GUK17" s="425"/>
      <c r="GUL17" s="425"/>
      <c r="GUM17" s="425"/>
      <c r="GUN17" s="425"/>
      <c r="GUO17" s="425"/>
      <c r="GUP17" s="425"/>
      <c r="GUQ17" s="425"/>
      <c r="GUR17" s="425"/>
      <c r="GUS17" s="425"/>
      <c r="GUT17" s="425"/>
      <c r="GUU17" s="425"/>
      <c r="GUV17" s="425"/>
      <c r="GUW17" s="425"/>
      <c r="GUX17" s="425"/>
      <c r="GUY17" s="425"/>
      <c r="GUZ17" s="425"/>
      <c r="GVA17" s="425"/>
      <c r="GVB17" s="425"/>
      <c r="GVC17" s="425"/>
      <c r="GVD17" s="425"/>
      <c r="GVE17" s="425"/>
      <c r="GVF17" s="425"/>
      <c r="GVG17" s="425"/>
      <c r="GVH17" s="425"/>
      <c r="GVI17" s="425"/>
      <c r="GVJ17" s="425"/>
      <c r="GVK17" s="425"/>
      <c r="GVL17" s="425"/>
      <c r="GVM17" s="425"/>
      <c r="GVN17" s="425"/>
      <c r="GVO17" s="425"/>
      <c r="GVP17" s="425"/>
      <c r="GVQ17" s="425"/>
      <c r="GVR17" s="425"/>
      <c r="GVS17" s="425"/>
      <c r="GVT17" s="425"/>
      <c r="GVU17" s="425"/>
      <c r="GVV17" s="425"/>
      <c r="GVW17" s="425"/>
      <c r="GVX17" s="425"/>
      <c r="GVY17" s="425"/>
      <c r="GVZ17" s="425"/>
      <c r="GWA17" s="425"/>
      <c r="GWB17" s="425"/>
      <c r="GWC17" s="425"/>
      <c r="GWD17" s="425"/>
      <c r="GWE17" s="425"/>
      <c r="GWF17" s="425"/>
      <c r="GWG17" s="425"/>
      <c r="GWH17" s="425"/>
      <c r="GWI17" s="425"/>
      <c r="GWJ17" s="425"/>
      <c r="GWK17" s="425"/>
      <c r="GWL17" s="425"/>
      <c r="GWM17" s="425"/>
      <c r="GWN17" s="425"/>
      <c r="GWO17" s="425"/>
      <c r="GWP17" s="425"/>
      <c r="GWQ17" s="425"/>
      <c r="GWR17" s="425"/>
      <c r="GWS17" s="425"/>
      <c r="GWT17" s="425"/>
      <c r="GWU17" s="425"/>
      <c r="GWV17" s="425"/>
      <c r="GWW17" s="425"/>
      <c r="GWX17" s="425"/>
      <c r="GWY17" s="425"/>
      <c r="GWZ17" s="425"/>
      <c r="GXA17" s="425"/>
      <c r="GXB17" s="425"/>
      <c r="GXC17" s="425"/>
      <c r="GXD17" s="425"/>
      <c r="GXE17" s="425"/>
      <c r="GXF17" s="425"/>
      <c r="GXG17" s="425"/>
      <c r="GXH17" s="425"/>
      <c r="GXI17" s="425"/>
      <c r="GXJ17" s="425"/>
      <c r="GXK17" s="425"/>
      <c r="GXL17" s="425"/>
      <c r="GXM17" s="425"/>
      <c r="GXN17" s="425"/>
      <c r="GXO17" s="425"/>
      <c r="GXP17" s="425"/>
      <c r="GXQ17" s="425"/>
      <c r="GXR17" s="425"/>
      <c r="GXS17" s="425"/>
      <c r="GXT17" s="425"/>
      <c r="GXU17" s="425"/>
      <c r="GXV17" s="425"/>
      <c r="GXW17" s="425"/>
      <c r="GXX17" s="425"/>
      <c r="GXY17" s="425"/>
      <c r="GXZ17" s="425"/>
      <c r="GYA17" s="425"/>
      <c r="GYB17" s="425"/>
      <c r="GYC17" s="425"/>
      <c r="GYD17" s="425"/>
      <c r="GYE17" s="425"/>
      <c r="GYF17" s="425"/>
      <c r="GYG17" s="425"/>
      <c r="GYH17" s="425"/>
      <c r="GYI17" s="425"/>
      <c r="GYJ17" s="425"/>
      <c r="GYK17" s="425"/>
      <c r="GYL17" s="425"/>
      <c r="GYM17" s="425"/>
      <c r="GYN17" s="425"/>
      <c r="GYO17" s="425"/>
      <c r="GYP17" s="425"/>
      <c r="GYQ17" s="425"/>
      <c r="GYR17" s="425"/>
      <c r="GYS17" s="425"/>
      <c r="GYT17" s="425"/>
      <c r="GYU17" s="425"/>
      <c r="GYV17" s="425"/>
      <c r="GYW17" s="425"/>
      <c r="GYX17" s="425"/>
      <c r="GYY17" s="425"/>
      <c r="GYZ17" s="425"/>
      <c r="GZA17" s="425"/>
      <c r="GZB17" s="425"/>
      <c r="GZC17" s="425"/>
      <c r="GZD17" s="425"/>
      <c r="GZE17" s="425"/>
      <c r="GZF17" s="425"/>
      <c r="GZG17" s="425"/>
      <c r="GZH17" s="425"/>
      <c r="GZI17" s="425"/>
      <c r="GZJ17" s="425"/>
      <c r="GZK17" s="425"/>
      <c r="GZL17" s="425"/>
      <c r="GZM17" s="425"/>
      <c r="GZN17" s="425"/>
      <c r="GZO17" s="425"/>
      <c r="GZP17" s="425"/>
      <c r="GZQ17" s="425"/>
      <c r="GZR17" s="425"/>
      <c r="GZS17" s="425"/>
      <c r="GZT17" s="425"/>
      <c r="GZU17" s="425"/>
      <c r="GZV17" s="425"/>
      <c r="GZW17" s="425"/>
      <c r="GZX17" s="425"/>
      <c r="GZY17" s="425"/>
      <c r="GZZ17" s="425"/>
      <c r="HAA17" s="425"/>
      <c r="HAB17" s="425"/>
      <c r="HAC17" s="425"/>
      <c r="HAD17" s="425"/>
      <c r="HAE17" s="425"/>
      <c r="HAF17" s="425"/>
      <c r="HAG17" s="425"/>
      <c r="HAH17" s="425"/>
      <c r="HAI17" s="425"/>
      <c r="HAJ17" s="425"/>
      <c r="HAK17" s="425"/>
      <c r="HAL17" s="425"/>
      <c r="HAM17" s="425"/>
      <c r="HAN17" s="425"/>
      <c r="HAO17" s="425"/>
      <c r="HAP17" s="425"/>
      <c r="HAQ17" s="425"/>
      <c r="HAR17" s="425"/>
      <c r="HAS17" s="425"/>
      <c r="HAT17" s="425"/>
      <c r="HAU17" s="425"/>
      <c r="HAV17" s="425"/>
      <c r="HAW17" s="425"/>
      <c r="HAX17" s="425"/>
      <c r="HAY17" s="425"/>
      <c r="HAZ17" s="425"/>
      <c r="HBA17" s="425"/>
      <c r="HBB17" s="425"/>
      <c r="HBC17" s="425"/>
      <c r="HBD17" s="425"/>
      <c r="HBE17" s="425"/>
      <c r="HBF17" s="425"/>
      <c r="HBG17" s="425"/>
      <c r="HBH17" s="425"/>
      <c r="HBI17" s="425"/>
      <c r="HBJ17" s="425"/>
      <c r="HBK17" s="425"/>
      <c r="HBL17" s="425"/>
      <c r="HBM17" s="425"/>
      <c r="HBN17" s="425"/>
      <c r="HBO17" s="425"/>
      <c r="HBP17" s="425"/>
      <c r="HBQ17" s="425"/>
      <c r="HBR17" s="425"/>
      <c r="HBS17" s="425"/>
      <c r="HBT17" s="425"/>
      <c r="HBU17" s="425"/>
      <c r="HBV17" s="425"/>
      <c r="HBW17" s="425"/>
      <c r="HBX17" s="425"/>
      <c r="HBY17" s="425"/>
      <c r="HBZ17" s="425"/>
      <c r="HCA17" s="425"/>
      <c r="HCB17" s="425"/>
      <c r="HCC17" s="425"/>
      <c r="HCD17" s="425"/>
      <c r="HCE17" s="425"/>
      <c r="HCF17" s="425"/>
      <c r="HCG17" s="425"/>
      <c r="HCH17" s="425"/>
      <c r="HCI17" s="425"/>
      <c r="HCJ17" s="425"/>
      <c r="HCK17" s="425"/>
      <c r="HCL17" s="425"/>
      <c r="HCM17" s="425"/>
      <c r="HCN17" s="425"/>
      <c r="HCO17" s="425"/>
      <c r="HCP17" s="425"/>
      <c r="HCQ17" s="425"/>
      <c r="HCR17" s="425"/>
      <c r="HCS17" s="425"/>
      <c r="HCT17" s="425"/>
      <c r="HCU17" s="425"/>
      <c r="HCV17" s="425"/>
      <c r="HCW17" s="425"/>
      <c r="HCX17" s="425"/>
      <c r="HCY17" s="425"/>
      <c r="HCZ17" s="425"/>
      <c r="HDA17" s="425"/>
      <c r="HDB17" s="425"/>
      <c r="HDC17" s="425"/>
      <c r="HDD17" s="425"/>
      <c r="HDE17" s="425"/>
      <c r="HDF17" s="425"/>
      <c r="HDG17" s="425"/>
      <c r="HDH17" s="425"/>
      <c r="HDI17" s="425"/>
      <c r="HDJ17" s="425"/>
      <c r="HDK17" s="425"/>
      <c r="HDL17" s="425"/>
      <c r="HDM17" s="425"/>
      <c r="HDN17" s="425"/>
      <c r="HDO17" s="425"/>
      <c r="HDP17" s="425"/>
      <c r="HDQ17" s="425"/>
      <c r="HDR17" s="425"/>
      <c r="HDS17" s="425"/>
      <c r="HDT17" s="425"/>
      <c r="HDU17" s="425"/>
      <c r="HDV17" s="425"/>
      <c r="HDW17" s="425"/>
      <c r="HDX17" s="425"/>
      <c r="HDY17" s="425"/>
      <c r="HDZ17" s="425"/>
      <c r="HEA17" s="425"/>
      <c r="HEB17" s="425"/>
      <c r="HEC17" s="425"/>
      <c r="HED17" s="425"/>
      <c r="HEE17" s="425"/>
      <c r="HEF17" s="425"/>
      <c r="HEG17" s="425"/>
      <c r="HEH17" s="425"/>
      <c r="HEI17" s="425"/>
      <c r="HEJ17" s="425"/>
      <c r="HEK17" s="425"/>
      <c r="HEL17" s="425"/>
      <c r="HEM17" s="425"/>
      <c r="HEN17" s="425"/>
      <c r="HEO17" s="425"/>
      <c r="HEP17" s="425"/>
      <c r="HEQ17" s="425"/>
      <c r="HER17" s="425"/>
      <c r="HES17" s="425"/>
      <c r="HET17" s="425"/>
      <c r="HEU17" s="425"/>
      <c r="HEV17" s="425"/>
      <c r="HEW17" s="425"/>
      <c r="HEX17" s="425"/>
      <c r="HEY17" s="425"/>
      <c r="HEZ17" s="425"/>
      <c r="HFA17" s="425"/>
      <c r="HFB17" s="425"/>
      <c r="HFC17" s="425"/>
      <c r="HFD17" s="425"/>
      <c r="HFE17" s="425"/>
      <c r="HFF17" s="425"/>
      <c r="HFG17" s="425"/>
      <c r="HFH17" s="425"/>
      <c r="HFI17" s="425"/>
      <c r="HFJ17" s="425"/>
      <c r="HFK17" s="425"/>
      <c r="HFL17" s="425"/>
      <c r="HFM17" s="425"/>
      <c r="HFN17" s="425"/>
      <c r="HFO17" s="425"/>
      <c r="HFP17" s="425"/>
      <c r="HFQ17" s="425"/>
      <c r="HFR17" s="425"/>
      <c r="HFS17" s="425"/>
      <c r="HFT17" s="425"/>
      <c r="HFU17" s="425"/>
      <c r="HFV17" s="425"/>
      <c r="HFW17" s="425"/>
      <c r="HFX17" s="425"/>
      <c r="HFY17" s="425"/>
      <c r="HFZ17" s="425"/>
      <c r="HGA17" s="425"/>
      <c r="HGB17" s="425"/>
      <c r="HGC17" s="425"/>
      <c r="HGD17" s="425"/>
      <c r="HGE17" s="425"/>
      <c r="HGF17" s="425"/>
      <c r="HGG17" s="425"/>
      <c r="HGH17" s="425"/>
      <c r="HGI17" s="425"/>
      <c r="HGJ17" s="425"/>
      <c r="HGK17" s="425"/>
      <c r="HGL17" s="425"/>
      <c r="HGM17" s="425"/>
      <c r="HGN17" s="425"/>
      <c r="HGO17" s="425"/>
      <c r="HGP17" s="425"/>
      <c r="HGQ17" s="425"/>
      <c r="HGR17" s="425"/>
      <c r="HGS17" s="425"/>
      <c r="HGT17" s="425"/>
      <c r="HGU17" s="425"/>
      <c r="HGV17" s="425"/>
      <c r="HGW17" s="425"/>
      <c r="HGX17" s="425"/>
      <c r="HGY17" s="425"/>
      <c r="HGZ17" s="425"/>
      <c r="HHA17" s="425"/>
      <c r="HHB17" s="425"/>
      <c r="HHC17" s="425"/>
      <c r="HHD17" s="425"/>
      <c r="HHE17" s="425"/>
      <c r="HHF17" s="425"/>
      <c r="HHG17" s="425"/>
      <c r="HHH17" s="425"/>
      <c r="HHI17" s="425"/>
      <c r="HHJ17" s="425"/>
      <c r="HHK17" s="425"/>
      <c r="HHL17" s="425"/>
      <c r="HHM17" s="425"/>
      <c r="HHN17" s="425"/>
      <c r="HHO17" s="425"/>
      <c r="HHP17" s="425"/>
      <c r="HHQ17" s="425"/>
      <c r="HHR17" s="425"/>
      <c r="HHS17" s="425"/>
      <c r="HHT17" s="425"/>
      <c r="HHU17" s="425"/>
      <c r="HHV17" s="425"/>
      <c r="HHW17" s="425"/>
      <c r="HHX17" s="425"/>
      <c r="HHY17" s="425"/>
      <c r="HHZ17" s="425"/>
      <c r="HIA17" s="425"/>
      <c r="HIB17" s="425"/>
      <c r="HIC17" s="425"/>
      <c r="HID17" s="425"/>
      <c r="HIE17" s="425"/>
      <c r="HIF17" s="425"/>
      <c r="HIG17" s="425"/>
      <c r="HIH17" s="425"/>
      <c r="HII17" s="425"/>
      <c r="HIJ17" s="425"/>
      <c r="HIK17" s="425"/>
      <c r="HIL17" s="425"/>
      <c r="HIM17" s="425"/>
      <c r="HIN17" s="425"/>
      <c r="HIO17" s="425"/>
      <c r="HIP17" s="425"/>
      <c r="HIQ17" s="425"/>
      <c r="HIR17" s="425"/>
      <c r="HIS17" s="425"/>
      <c r="HIT17" s="425"/>
      <c r="HIU17" s="425"/>
      <c r="HIV17" s="425"/>
      <c r="HIW17" s="425"/>
      <c r="HIX17" s="425"/>
      <c r="HIY17" s="425"/>
      <c r="HIZ17" s="425"/>
      <c r="HJA17" s="425"/>
      <c r="HJB17" s="425"/>
      <c r="HJC17" s="425"/>
      <c r="HJD17" s="425"/>
      <c r="HJE17" s="425"/>
      <c r="HJF17" s="425"/>
      <c r="HJG17" s="425"/>
      <c r="HJH17" s="425"/>
      <c r="HJI17" s="425"/>
      <c r="HJJ17" s="425"/>
      <c r="HJK17" s="425"/>
      <c r="HJL17" s="425"/>
      <c r="HJM17" s="425"/>
      <c r="HJN17" s="425"/>
      <c r="HJO17" s="425"/>
      <c r="HJP17" s="425"/>
      <c r="HJQ17" s="425"/>
      <c r="HJR17" s="425"/>
      <c r="HJS17" s="425"/>
      <c r="HJT17" s="425"/>
      <c r="HJU17" s="425"/>
      <c r="HJV17" s="425"/>
      <c r="HJW17" s="425"/>
      <c r="HJX17" s="425"/>
      <c r="HJY17" s="425"/>
      <c r="HJZ17" s="425"/>
      <c r="HKA17" s="425"/>
      <c r="HKB17" s="425"/>
      <c r="HKC17" s="425"/>
      <c r="HKD17" s="425"/>
      <c r="HKE17" s="425"/>
      <c r="HKF17" s="425"/>
      <c r="HKG17" s="425"/>
      <c r="HKH17" s="425"/>
      <c r="HKI17" s="425"/>
      <c r="HKJ17" s="425"/>
      <c r="HKK17" s="425"/>
      <c r="HKL17" s="425"/>
      <c r="HKM17" s="425"/>
      <c r="HKN17" s="425"/>
      <c r="HKO17" s="425"/>
      <c r="HKP17" s="425"/>
      <c r="HKQ17" s="425"/>
      <c r="HKR17" s="425"/>
      <c r="HKS17" s="425"/>
      <c r="HKT17" s="425"/>
      <c r="HKU17" s="425"/>
      <c r="HKV17" s="425"/>
      <c r="HKW17" s="425"/>
      <c r="HKX17" s="425"/>
      <c r="HKY17" s="425"/>
      <c r="HKZ17" s="425"/>
      <c r="HLA17" s="425"/>
      <c r="HLB17" s="425"/>
      <c r="HLC17" s="425"/>
      <c r="HLD17" s="425"/>
      <c r="HLE17" s="425"/>
      <c r="HLF17" s="425"/>
      <c r="HLG17" s="425"/>
      <c r="HLH17" s="425"/>
      <c r="HLI17" s="425"/>
      <c r="HLJ17" s="425"/>
      <c r="HLK17" s="425"/>
      <c r="HLL17" s="425"/>
      <c r="HLM17" s="425"/>
      <c r="HLN17" s="425"/>
      <c r="HLO17" s="425"/>
      <c r="HLP17" s="425"/>
      <c r="HLQ17" s="425"/>
      <c r="HLR17" s="425"/>
      <c r="HLS17" s="425"/>
      <c r="HLT17" s="425"/>
      <c r="HLU17" s="425"/>
      <c r="HLV17" s="425"/>
      <c r="HLW17" s="425"/>
      <c r="HLX17" s="425"/>
      <c r="HLY17" s="425"/>
      <c r="HLZ17" s="425"/>
      <c r="HMA17" s="425"/>
      <c r="HMB17" s="425"/>
      <c r="HMC17" s="425"/>
      <c r="HMD17" s="425"/>
      <c r="HME17" s="425"/>
      <c r="HMF17" s="425"/>
      <c r="HMG17" s="425"/>
      <c r="HMH17" s="425"/>
      <c r="HMI17" s="425"/>
      <c r="HMJ17" s="425"/>
      <c r="HMK17" s="425"/>
      <c r="HML17" s="425"/>
      <c r="HMM17" s="425"/>
      <c r="HMN17" s="425"/>
      <c r="HMO17" s="425"/>
      <c r="HMP17" s="425"/>
      <c r="HMQ17" s="425"/>
      <c r="HMR17" s="425"/>
      <c r="HMS17" s="425"/>
      <c r="HMT17" s="425"/>
      <c r="HMU17" s="425"/>
      <c r="HMV17" s="425"/>
      <c r="HMW17" s="425"/>
      <c r="HMX17" s="425"/>
      <c r="HMY17" s="425"/>
      <c r="HMZ17" s="425"/>
      <c r="HNA17" s="425"/>
      <c r="HNB17" s="425"/>
      <c r="HNC17" s="425"/>
      <c r="HND17" s="425"/>
      <c r="HNE17" s="425"/>
      <c r="HNF17" s="425"/>
      <c r="HNG17" s="425"/>
      <c r="HNH17" s="425"/>
      <c r="HNI17" s="425"/>
      <c r="HNJ17" s="425"/>
      <c r="HNK17" s="425"/>
      <c r="HNL17" s="425"/>
      <c r="HNM17" s="425"/>
      <c r="HNN17" s="425"/>
      <c r="HNO17" s="425"/>
      <c r="HNP17" s="425"/>
      <c r="HNQ17" s="425"/>
      <c r="HNR17" s="425"/>
      <c r="HNS17" s="425"/>
      <c r="HNT17" s="425"/>
      <c r="HNU17" s="425"/>
      <c r="HNV17" s="425"/>
      <c r="HNW17" s="425"/>
      <c r="HNX17" s="425"/>
      <c r="HNY17" s="425"/>
      <c r="HNZ17" s="425"/>
      <c r="HOA17" s="425"/>
      <c r="HOB17" s="425"/>
      <c r="HOC17" s="425"/>
      <c r="HOD17" s="425"/>
      <c r="HOE17" s="425"/>
      <c r="HOF17" s="425"/>
      <c r="HOG17" s="425"/>
      <c r="HOH17" s="425"/>
      <c r="HOI17" s="425"/>
      <c r="HOJ17" s="425"/>
      <c r="HOK17" s="425"/>
      <c r="HOL17" s="425"/>
      <c r="HOM17" s="425"/>
      <c r="HON17" s="425"/>
      <c r="HOO17" s="425"/>
      <c r="HOP17" s="425"/>
      <c r="HOQ17" s="425"/>
      <c r="HOR17" s="425"/>
      <c r="HOS17" s="425"/>
      <c r="HOT17" s="425"/>
      <c r="HOU17" s="425"/>
      <c r="HOV17" s="425"/>
      <c r="HOW17" s="425"/>
      <c r="HOX17" s="425"/>
      <c r="HOY17" s="425"/>
      <c r="HOZ17" s="425"/>
      <c r="HPA17" s="425"/>
      <c r="HPB17" s="425"/>
      <c r="HPC17" s="425"/>
      <c r="HPD17" s="425"/>
      <c r="HPE17" s="425"/>
      <c r="HPF17" s="425"/>
      <c r="HPG17" s="425"/>
      <c r="HPH17" s="425"/>
      <c r="HPI17" s="425"/>
      <c r="HPJ17" s="425"/>
      <c r="HPK17" s="425"/>
      <c r="HPL17" s="425"/>
      <c r="HPM17" s="425"/>
      <c r="HPN17" s="425"/>
      <c r="HPO17" s="425"/>
      <c r="HPP17" s="425"/>
      <c r="HPQ17" s="425"/>
      <c r="HPR17" s="425"/>
      <c r="HPS17" s="425"/>
      <c r="HPT17" s="425"/>
      <c r="HPU17" s="425"/>
      <c r="HPV17" s="425"/>
      <c r="HPW17" s="425"/>
      <c r="HPX17" s="425"/>
      <c r="HPY17" s="425"/>
      <c r="HPZ17" s="425"/>
      <c r="HQA17" s="425"/>
      <c r="HQB17" s="425"/>
      <c r="HQC17" s="425"/>
      <c r="HQD17" s="425"/>
      <c r="HQE17" s="425"/>
      <c r="HQF17" s="425"/>
      <c r="HQG17" s="425"/>
      <c r="HQH17" s="425"/>
      <c r="HQI17" s="425"/>
      <c r="HQJ17" s="425"/>
      <c r="HQK17" s="425"/>
      <c r="HQL17" s="425"/>
      <c r="HQM17" s="425"/>
      <c r="HQN17" s="425"/>
      <c r="HQO17" s="425"/>
      <c r="HQP17" s="425"/>
      <c r="HQQ17" s="425"/>
      <c r="HQR17" s="425"/>
      <c r="HQS17" s="425"/>
      <c r="HQT17" s="425"/>
      <c r="HQU17" s="425"/>
      <c r="HQV17" s="425"/>
      <c r="HQW17" s="425"/>
      <c r="HQX17" s="425"/>
      <c r="HQY17" s="425"/>
      <c r="HQZ17" s="425"/>
      <c r="HRA17" s="425"/>
      <c r="HRB17" s="425"/>
      <c r="HRC17" s="425"/>
      <c r="HRD17" s="425"/>
      <c r="HRE17" s="425"/>
      <c r="HRF17" s="425"/>
      <c r="HRG17" s="425"/>
      <c r="HRH17" s="425"/>
      <c r="HRI17" s="425"/>
      <c r="HRJ17" s="425"/>
      <c r="HRK17" s="425"/>
      <c r="HRL17" s="425"/>
      <c r="HRM17" s="425"/>
      <c r="HRN17" s="425"/>
      <c r="HRO17" s="425"/>
      <c r="HRP17" s="425"/>
      <c r="HRQ17" s="425"/>
      <c r="HRR17" s="425"/>
      <c r="HRS17" s="425"/>
      <c r="HRT17" s="425"/>
      <c r="HRU17" s="425"/>
      <c r="HRV17" s="425"/>
      <c r="HRW17" s="425"/>
      <c r="HRX17" s="425"/>
      <c r="HRY17" s="425"/>
      <c r="HRZ17" s="425"/>
      <c r="HSA17" s="425"/>
      <c r="HSB17" s="425"/>
      <c r="HSC17" s="425"/>
      <c r="HSD17" s="425"/>
      <c r="HSE17" s="425"/>
      <c r="HSF17" s="425"/>
      <c r="HSG17" s="425"/>
      <c r="HSH17" s="425"/>
      <c r="HSI17" s="425"/>
      <c r="HSJ17" s="425"/>
      <c r="HSK17" s="425"/>
      <c r="HSL17" s="425"/>
      <c r="HSM17" s="425"/>
      <c r="HSN17" s="425"/>
      <c r="HSO17" s="425"/>
      <c r="HSP17" s="425"/>
      <c r="HSQ17" s="425"/>
      <c r="HSR17" s="425"/>
      <c r="HSS17" s="425"/>
      <c r="HST17" s="425"/>
      <c r="HSU17" s="425"/>
      <c r="HSV17" s="425"/>
      <c r="HSW17" s="425"/>
      <c r="HSX17" s="425"/>
      <c r="HSY17" s="425"/>
      <c r="HSZ17" s="425"/>
      <c r="HTA17" s="425"/>
      <c r="HTB17" s="425"/>
      <c r="HTC17" s="425"/>
      <c r="HTD17" s="425"/>
      <c r="HTE17" s="425"/>
      <c r="HTF17" s="425"/>
      <c r="HTG17" s="425"/>
      <c r="HTH17" s="425"/>
      <c r="HTI17" s="425"/>
      <c r="HTJ17" s="425"/>
      <c r="HTK17" s="425"/>
      <c r="HTL17" s="425"/>
      <c r="HTM17" s="425"/>
      <c r="HTN17" s="425"/>
      <c r="HTO17" s="425"/>
      <c r="HTP17" s="425"/>
      <c r="HTQ17" s="425"/>
      <c r="HTR17" s="425"/>
      <c r="HTS17" s="425"/>
      <c r="HTT17" s="425"/>
      <c r="HTU17" s="425"/>
      <c r="HTV17" s="425"/>
      <c r="HTW17" s="425"/>
      <c r="HTX17" s="425"/>
      <c r="HTY17" s="425"/>
      <c r="HTZ17" s="425"/>
      <c r="HUA17" s="425"/>
      <c r="HUB17" s="425"/>
      <c r="HUC17" s="425"/>
      <c r="HUD17" s="425"/>
      <c r="HUE17" s="425"/>
      <c r="HUF17" s="425"/>
      <c r="HUG17" s="425"/>
      <c r="HUH17" s="425"/>
      <c r="HUI17" s="425"/>
      <c r="HUJ17" s="425"/>
      <c r="HUK17" s="425"/>
      <c r="HUL17" s="425"/>
      <c r="HUM17" s="425"/>
      <c r="HUN17" s="425"/>
      <c r="HUO17" s="425"/>
      <c r="HUP17" s="425"/>
      <c r="HUQ17" s="425"/>
      <c r="HUR17" s="425"/>
      <c r="HUS17" s="425"/>
      <c r="HUT17" s="425"/>
      <c r="HUU17" s="425"/>
      <c r="HUV17" s="425"/>
      <c r="HUW17" s="425"/>
      <c r="HUX17" s="425"/>
      <c r="HUY17" s="425"/>
      <c r="HUZ17" s="425"/>
      <c r="HVA17" s="425"/>
      <c r="HVB17" s="425"/>
      <c r="HVC17" s="425"/>
      <c r="HVD17" s="425"/>
      <c r="HVE17" s="425"/>
      <c r="HVF17" s="425"/>
      <c r="HVG17" s="425"/>
      <c r="HVH17" s="425"/>
      <c r="HVI17" s="425"/>
      <c r="HVJ17" s="425"/>
      <c r="HVK17" s="425"/>
      <c r="HVL17" s="425"/>
      <c r="HVM17" s="425"/>
      <c r="HVN17" s="425"/>
      <c r="HVO17" s="425"/>
      <c r="HVP17" s="425"/>
      <c r="HVQ17" s="425"/>
      <c r="HVR17" s="425"/>
      <c r="HVS17" s="425"/>
      <c r="HVT17" s="425"/>
      <c r="HVU17" s="425"/>
      <c r="HVV17" s="425"/>
      <c r="HVW17" s="425"/>
      <c r="HVX17" s="425"/>
      <c r="HVY17" s="425"/>
      <c r="HVZ17" s="425"/>
      <c r="HWA17" s="425"/>
      <c r="HWB17" s="425"/>
      <c r="HWC17" s="425"/>
      <c r="HWD17" s="425"/>
      <c r="HWE17" s="425"/>
      <c r="HWF17" s="425"/>
      <c r="HWG17" s="425"/>
      <c r="HWH17" s="425"/>
      <c r="HWI17" s="425"/>
      <c r="HWJ17" s="425"/>
      <c r="HWK17" s="425"/>
      <c r="HWL17" s="425"/>
      <c r="HWM17" s="425"/>
      <c r="HWN17" s="425"/>
      <c r="HWO17" s="425"/>
      <c r="HWP17" s="425"/>
      <c r="HWQ17" s="425"/>
      <c r="HWR17" s="425"/>
      <c r="HWS17" s="425"/>
      <c r="HWT17" s="425"/>
      <c r="HWU17" s="425"/>
      <c r="HWV17" s="425"/>
      <c r="HWW17" s="425"/>
      <c r="HWX17" s="425"/>
      <c r="HWY17" s="425"/>
      <c r="HWZ17" s="425"/>
      <c r="HXA17" s="425"/>
      <c r="HXB17" s="425"/>
      <c r="HXC17" s="425"/>
      <c r="HXD17" s="425"/>
      <c r="HXE17" s="425"/>
      <c r="HXF17" s="425"/>
      <c r="HXG17" s="425"/>
      <c r="HXH17" s="425"/>
      <c r="HXI17" s="425"/>
      <c r="HXJ17" s="425"/>
      <c r="HXK17" s="425"/>
      <c r="HXL17" s="425"/>
      <c r="HXM17" s="425"/>
      <c r="HXN17" s="425"/>
      <c r="HXO17" s="425"/>
      <c r="HXP17" s="425"/>
      <c r="HXQ17" s="425"/>
      <c r="HXR17" s="425"/>
      <c r="HXS17" s="425"/>
      <c r="HXT17" s="425"/>
      <c r="HXU17" s="425"/>
      <c r="HXV17" s="425"/>
      <c r="HXW17" s="425"/>
      <c r="HXX17" s="425"/>
      <c r="HXY17" s="425"/>
      <c r="HXZ17" s="425"/>
      <c r="HYA17" s="425"/>
      <c r="HYB17" s="425"/>
      <c r="HYC17" s="425"/>
      <c r="HYD17" s="425"/>
      <c r="HYE17" s="425"/>
      <c r="HYF17" s="425"/>
      <c r="HYG17" s="425"/>
      <c r="HYH17" s="425"/>
      <c r="HYI17" s="425"/>
      <c r="HYJ17" s="425"/>
      <c r="HYK17" s="425"/>
      <c r="HYL17" s="425"/>
      <c r="HYM17" s="425"/>
      <c r="HYN17" s="425"/>
      <c r="HYO17" s="425"/>
      <c r="HYP17" s="425"/>
      <c r="HYQ17" s="425"/>
      <c r="HYR17" s="425"/>
      <c r="HYS17" s="425"/>
      <c r="HYT17" s="425"/>
      <c r="HYU17" s="425"/>
      <c r="HYV17" s="425"/>
      <c r="HYW17" s="425"/>
      <c r="HYX17" s="425"/>
      <c r="HYY17" s="425"/>
      <c r="HYZ17" s="425"/>
      <c r="HZA17" s="425"/>
      <c r="HZB17" s="425"/>
      <c r="HZC17" s="425"/>
      <c r="HZD17" s="425"/>
      <c r="HZE17" s="425"/>
      <c r="HZF17" s="425"/>
      <c r="HZG17" s="425"/>
      <c r="HZH17" s="425"/>
      <c r="HZI17" s="425"/>
      <c r="HZJ17" s="425"/>
      <c r="HZK17" s="425"/>
      <c r="HZL17" s="425"/>
      <c r="HZM17" s="425"/>
      <c r="HZN17" s="425"/>
      <c r="HZO17" s="425"/>
      <c r="HZP17" s="425"/>
      <c r="HZQ17" s="425"/>
      <c r="HZR17" s="425"/>
      <c r="HZS17" s="425"/>
      <c r="HZT17" s="425"/>
      <c r="HZU17" s="425"/>
      <c r="HZV17" s="425"/>
      <c r="HZW17" s="425"/>
      <c r="HZX17" s="425"/>
      <c r="HZY17" s="425"/>
      <c r="HZZ17" s="425"/>
      <c r="IAA17" s="425"/>
      <c r="IAB17" s="425"/>
      <c r="IAC17" s="425"/>
      <c r="IAD17" s="425"/>
      <c r="IAE17" s="425"/>
      <c r="IAF17" s="425"/>
      <c r="IAG17" s="425"/>
      <c r="IAH17" s="425"/>
      <c r="IAI17" s="425"/>
      <c r="IAJ17" s="425"/>
      <c r="IAK17" s="425"/>
      <c r="IAL17" s="425"/>
      <c r="IAM17" s="425"/>
      <c r="IAN17" s="425"/>
      <c r="IAO17" s="425"/>
      <c r="IAP17" s="425"/>
      <c r="IAQ17" s="425"/>
      <c r="IAR17" s="425"/>
      <c r="IAS17" s="425"/>
      <c r="IAT17" s="425"/>
      <c r="IAU17" s="425"/>
      <c r="IAV17" s="425"/>
      <c r="IAW17" s="425"/>
      <c r="IAX17" s="425"/>
      <c r="IAY17" s="425"/>
      <c r="IAZ17" s="425"/>
      <c r="IBA17" s="425"/>
      <c r="IBB17" s="425"/>
      <c r="IBC17" s="425"/>
      <c r="IBD17" s="425"/>
      <c r="IBE17" s="425"/>
      <c r="IBF17" s="425"/>
      <c r="IBG17" s="425"/>
      <c r="IBH17" s="425"/>
      <c r="IBI17" s="425"/>
      <c r="IBJ17" s="425"/>
      <c r="IBK17" s="425"/>
      <c r="IBL17" s="425"/>
      <c r="IBM17" s="425"/>
      <c r="IBN17" s="425"/>
      <c r="IBO17" s="425"/>
      <c r="IBP17" s="425"/>
      <c r="IBQ17" s="425"/>
      <c r="IBR17" s="425"/>
      <c r="IBS17" s="425"/>
      <c r="IBT17" s="425"/>
      <c r="IBU17" s="425"/>
      <c r="IBV17" s="425"/>
      <c r="IBW17" s="425"/>
      <c r="IBX17" s="425"/>
      <c r="IBY17" s="425"/>
      <c r="IBZ17" s="425"/>
      <c r="ICA17" s="425"/>
      <c r="ICB17" s="425"/>
      <c r="ICC17" s="425"/>
      <c r="ICD17" s="425"/>
      <c r="ICE17" s="425"/>
      <c r="ICF17" s="425"/>
      <c r="ICG17" s="425"/>
      <c r="ICH17" s="425"/>
      <c r="ICI17" s="425"/>
      <c r="ICJ17" s="425"/>
      <c r="ICK17" s="425"/>
      <c r="ICL17" s="425"/>
      <c r="ICM17" s="425"/>
      <c r="ICN17" s="425"/>
      <c r="ICO17" s="425"/>
      <c r="ICP17" s="425"/>
      <c r="ICQ17" s="425"/>
      <c r="ICR17" s="425"/>
      <c r="ICS17" s="425"/>
      <c r="ICT17" s="425"/>
      <c r="ICU17" s="425"/>
      <c r="ICV17" s="425"/>
      <c r="ICW17" s="425"/>
      <c r="ICX17" s="425"/>
      <c r="ICY17" s="425"/>
      <c r="ICZ17" s="425"/>
      <c r="IDA17" s="425"/>
      <c r="IDB17" s="425"/>
      <c r="IDC17" s="425"/>
      <c r="IDD17" s="425"/>
      <c r="IDE17" s="425"/>
      <c r="IDF17" s="425"/>
      <c r="IDG17" s="425"/>
      <c r="IDH17" s="425"/>
      <c r="IDI17" s="425"/>
      <c r="IDJ17" s="425"/>
      <c r="IDK17" s="425"/>
      <c r="IDL17" s="425"/>
      <c r="IDM17" s="425"/>
      <c r="IDN17" s="425"/>
      <c r="IDO17" s="425"/>
      <c r="IDP17" s="425"/>
      <c r="IDQ17" s="425"/>
      <c r="IDR17" s="425"/>
      <c r="IDS17" s="425"/>
      <c r="IDT17" s="425"/>
      <c r="IDU17" s="425"/>
      <c r="IDV17" s="425"/>
      <c r="IDW17" s="425"/>
      <c r="IDX17" s="425"/>
      <c r="IDY17" s="425"/>
      <c r="IDZ17" s="425"/>
      <c r="IEA17" s="425"/>
      <c r="IEB17" s="425"/>
      <c r="IEC17" s="425"/>
      <c r="IED17" s="425"/>
      <c r="IEE17" s="425"/>
      <c r="IEF17" s="425"/>
      <c r="IEG17" s="425"/>
      <c r="IEH17" s="425"/>
      <c r="IEI17" s="425"/>
      <c r="IEJ17" s="425"/>
      <c r="IEK17" s="425"/>
      <c r="IEL17" s="425"/>
      <c r="IEM17" s="425"/>
      <c r="IEN17" s="425"/>
      <c r="IEO17" s="425"/>
      <c r="IEP17" s="425"/>
      <c r="IEQ17" s="425"/>
      <c r="IER17" s="425"/>
      <c r="IES17" s="425"/>
      <c r="IET17" s="425"/>
      <c r="IEU17" s="425"/>
      <c r="IEV17" s="425"/>
      <c r="IEW17" s="425"/>
      <c r="IEX17" s="425"/>
      <c r="IEY17" s="425"/>
      <c r="IEZ17" s="425"/>
      <c r="IFA17" s="425"/>
      <c r="IFB17" s="425"/>
      <c r="IFC17" s="425"/>
      <c r="IFD17" s="425"/>
      <c r="IFE17" s="425"/>
      <c r="IFF17" s="425"/>
      <c r="IFG17" s="425"/>
      <c r="IFH17" s="425"/>
      <c r="IFI17" s="425"/>
      <c r="IFJ17" s="425"/>
      <c r="IFK17" s="425"/>
      <c r="IFL17" s="425"/>
      <c r="IFM17" s="425"/>
      <c r="IFN17" s="425"/>
      <c r="IFO17" s="425"/>
      <c r="IFP17" s="425"/>
      <c r="IFQ17" s="425"/>
      <c r="IFR17" s="425"/>
      <c r="IFS17" s="425"/>
      <c r="IFT17" s="425"/>
      <c r="IFU17" s="425"/>
      <c r="IFV17" s="425"/>
      <c r="IFW17" s="425"/>
      <c r="IFX17" s="425"/>
      <c r="IFY17" s="425"/>
      <c r="IFZ17" s="425"/>
      <c r="IGA17" s="425"/>
      <c r="IGB17" s="425"/>
      <c r="IGC17" s="425"/>
      <c r="IGD17" s="425"/>
      <c r="IGE17" s="425"/>
      <c r="IGF17" s="425"/>
      <c r="IGG17" s="425"/>
      <c r="IGH17" s="425"/>
      <c r="IGI17" s="425"/>
      <c r="IGJ17" s="425"/>
      <c r="IGK17" s="425"/>
      <c r="IGL17" s="425"/>
      <c r="IGM17" s="425"/>
      <c r="IGN17" s="425"/>
      <c r="IGO17" s="425"/>
      <c r="IGP17" s="425"/>
      <c r="IGQ17" s="425"/>
      <c r="IGR17" s="425"/>
      <c r="IGS17" s="425"/>
      <c r="IGT17" s="425"/>
      <c r="IGU17" s="425"/>
      <c r="IGV17" s="425"/>
      <c r="IGW17" s="425"/>
      <c r="IGX17" s="425"/>
      <c r="IGY17" s="425"/>
      <c r="IGZ17" s="425"/>
      <c r="IHA17" s="425"/>
      <c r="IHB17" s="425"/>
      <c r="IHC17" s="425"/>
      <c r="IHD17" s="425"/>
      <c r="IHE17" s="425"/>
      <c r="IHF17" s="425"/>
      <c r="IHG17" s="425"/>
      <c r="IHH17" s="425"/>
      <c r="IHI17" s="425"/>
      <c r="IHJ17" s="425"/>
      <c r="IHK17" s="425"/>
      <c r="IHL17" s="425"/>
      <c r="IHM17" s="425"/>
      <c r="IHN17" s="425"/>
      <c r="IHO17" s="425"/>
      <c r="IHP17" s="425"/>
      <c r="IHQ17" s="425"/>
      <c r="IHR17" s="425"/>
      <c r="IHS17" s="425"/>
      <c r="IHT17" s="425"/>
      <c r="IHU17" s="425"/>
      <c r="IHV17" s="425"/>
      <c r="IHW17" s="425"/>
      <c r="IHX17" s="425"/>
      <c r="IHY17" s="425"/>
      <c r="IHZ17" s="425"/>
      <c r="IIA17" s="425"/>
      <c r="IIB17" s="425"/>
      <c r="IIC17" s="425"/>
      <c r="IID17" s="425"/>
      <c r="IIE17" s="425"/>
      <c r="IIF17" s="425"/>
      <c r="IIG17" s="425"/>
      <c r="IIH17" s="425"/>
      <c r="III17" s="425"/>
      <c r="IIJ17" s="425"/>
      <c r="IIK17" s="425"/>
      <c r="IIL17" s="425"/>
      <c r="IIM17" s="425"/>
      <c r="IIN17" s="425"/>
      <c r="IIO17" s="425"/>
      <c r="IIP17" s="425"/>
      <c r="IIQ17" s="425"/>
      <c r="IIR17" s="425"/>
      <c r="IIS17" s="425"/>
      <c r="IIT17" s="425"/>
      <c r="IIU17" s="425"/>
      <c r="IIV17" s="425"/>
      <c r="IIW17" s="425"/>
      <c r="IIX17" s="425"/>
      <c r="IIY17" s="425"/>
      <c r="IIZ17" s="425"/>
      <c r="IJA17" s="425"/>
      <c r="IJB17" s="425"/>
      <c r="IJC17" s="425"/>
      <c r="IJD17" s="425"/>
      <c r="IJE17" s="425"/>
      <c r="IJF17" s="425"/>
      <c r="IJG17" s="425"/>
      <c r="IJH17" s="425"/>
      <c r="IJI17" s="425"/>
      <c r="IJJ17" s="425"/>
      <c r="IJK17" s="425"/>
      <c r="IJL17" s="425"/>
      <c r="IJM17" s="425"/>
      <c r="IJN17" s="425"/>
      <c r="IJO17" s="425"/>
      <c r="IJP17" s="425"/>
      <c r="IJQ17" s="425"/>
      <c r="IJR17" s="425"/>
      <c r="IJS17" s="425"/>
      <c r="IJT17" s="425"/>
      <c r="IJU17" s="425"/>
      <c r="IJV17" s="425"/>
      <c r="IJW17" s="425"/>
      <c r="IJX17" s="425"/>
      <c r="IJY17" s="425"/>
      <c r="IJZ17" s="425"/>
      <c r="IKA17" s="425"/>
      <c r="IKB17" s="425"/>
      <c r="IKC17" s="425"/>
      <c r="IKD17" s="425"/>
      <c r="IKE17" s="425"/>
      <c r="IKF17" s="425"/>
      <c r="IKG17" s="425"/>
      <c r="IKH17" s="425"/>
      <c r="IKI17" s="425"/>
      <c r="IKJ17" s="425"/>
      <c r="IKK17" s="425"/>
      <c r="IKL17" s="425"/>
      <c r="IKM17" s="425"/>
      <c r="IKN17" s="425"/>
      <c r="IKO17" s="425"/>
      <c r="IKP17" s="425"/>
      <c r="IKQ17" s="425"/>
      <c r="IKR17" s="425"/>
      <c r="IKS17" s="425"/>
      <c r="IKT17" s="425"/>
      <c r="IKU17" s="425"/>
      <c r="IKV17" s="425"/>
      <c r="IKW17" s="425"/>
      <c r="IKX17" s="425"/>
      <c r="IKY17" s="425"/>
      <c r="IKZ17" s="425"/>
      <c r="ILA17" s="425"/>
      <c r="ILB17" s="425"/>
      <c r="ILC17" s="425"/>
      <c r="ILD17" s="425"/>
      <c r="ILE17" s="425"/>
      <c r="ILF17" s="425"/>
      <c r="ILG17" s="425"/>
      <c r="ILH17" s="425"/>
      <c r="ILI17" s="425"/>
      <c r="ILJ17" s="425"/>
      <c r="ILK17" s="425"/>
      <c r="ILL17" s="425"/>
      <c r="ILM17" s="425"/>
      <c r="ILN17" s="425"/>
      <c r="ILO17" s="425"/>
      <c r="ILP17" s="425"/>
      <c r="ILQ17" s="425"/>
      <c r="ILR17" s="425"/>
      <c r="ILS17" s="425"/>
      <c r="ILT17" s="425"/>
      <c r="ILU17" s="425"/>
      <c r="ILV17" s="425"/>
      <c r="ILW17" s="425"/>
      <c r="ILX17" s="425"/>
      <c r="ILY17" s="425"/>
      <c r="ILZ17" s="425"/>
      <c r="IMA17" s="425"/>
      <c r="IMB17" s="425"/>
      <c r="IMC17" s="425"/>
      <c r="IMD17" s="425"/>
      <c r="IME17" s="425"/>
      <c r="IMF17" s="425"/>
      <c r="IMG17" s="425"/>
      <c r="IMH17" s="425"/>
      <c r="IMI17" s="425"/>
      <c r="IMJ17" s="425"/>
      <c r="IMK17" s="425"/>
      <c r="IML17" s="425"/>
      <c r="IMM17" s="425"/>
      <c r="IMN17" s="425"/>
      <c r="IMO17" s="425"/>
      <c r="IMP17" s="425"/>
      <c r="IMQ17" s="425"/>
      <c r="IMR17" s="425"/>
      <c r="IMS17" s="425"/>
      <c r="IMT17" s="425"/>
      <c r="IMU17" s="425"/>
      <c r="IMV17" s="425"/>
      <c r="IMW17" s="425"/>
      <c r="IMX17" s="425"/>
      <c r="IMY17" s="425"/>
      <c r="IMZ17" s="425"/>
      <c r="INA17" s="425"/>
      <c r="INB17" s="425"/>
      <c r="INC17" s="425"/>
      <c r="IND17" s="425"/>
      <c r="INE17" s="425"/>
      <c r="INF17" s="425"/>
      <c r="ING17" s="425"/>
      <c r="INH17" s="425"/>
      <c r="INI17" s="425"/>
      <c r="INJ17" s="425"/>
      <c r="INK17" s="425"/>
      <c r="INL17" s="425"/>
      <c r="INM17" s="425"/>
      <c r="INN17" s="425"/>
      <c r="INO17" s="425"/>
      <c r="INP17" s="425"/>
      <c r="INQ17" s="425"/>
      <c r="INR17" s="425"/>
      <c r="INS17" s="425"/>
      <c r="INT17" s="425"/>
      <c r="INU17" s="425"/>
      <c r="INV17" s="425"/>
      <c r="INW17" s="425"/>
      <c r="INX17" s="425"/>
      <c r="INY17" s="425"/>
      <c r="INZ17" s="425"/>
      <c r="IOA17" s="425"/>
      <c r="IOB17" s="425"/>
      <c r="IOC17" s="425"/>
      <c r="IOD17" s="425"/>
      <c r="IOE17" s="425"/>
      <c r="IOF17" s="425"/>
      <c r="IOG17" s="425"/>
      <c r="IOH17" s="425"/>
      <c r="IOI17" s="425"/>
      <c r="IOJ17" s="425"/>
      <c r="IOK17" s="425"/>
      <c r="IOL17" s="425"/>
      <c r="IOM17" s="425"/>
      <c r="ION17" s="425"/>
      <c r="IOO17" s="425"/>
      <c r="IOP17" s="425"/>
      <c r="IOQ17" s="425"/>
      <c r="IOR17" s="425"/>
      <c r="IOS17" s="425"/>
      <c r="IOT17" s="425"/>
      <c r="IOU17" s="425"/>
      <c r="IOV17" s="425"/>
      <c r="IOW17" s="425"/>
      <c r="IOX17" s="425"/>
      <c r="IOY17" s="425"/>
      <c r="IOZ17" s="425"/>
      <c r="IPA17" s="425"/>
      <c r="IPB17" s="425"/>
      <c r="IPC17" s="425"/>
      <c r="IPD17" s="425"/>
      <c r="IPE17" s="425"/>
      <c r="IPF17" s="425"/>
      <c r="IPG17" s="425"/>
      <c r="IPH17" s="425"/>
      <c r="IPI17" s="425"/>
      <c r="IPJ17" s="425"/>
      <c r="IPK17" s="425"/>
      <c r="IPL17" s="425"/>
      <c r="IPM17" s="425"/>
      <c r="IPN17" s="425"/>
      <c r="IPO17" s="425"/>
      <c r="IPP17" s="425"/>
      <c r="IPQ17" s="425"/>
      <c r="IPR17" s="425"/>
      <c r="IPS17" s="425"/>
      <c r="IPT17" s="425"/>
      <c r="IPU17" s="425"/>
      <c r="IPV17" s="425"/>
      <c r="IPW17" s="425"/>
      <c r="IPX17" s="425"/>
      <c r="IPY17" s="425"/>
      <c r="IPZ17" s="425"/>
      <c r="IQA17" s="425"/>
      <c r="IQB17" s="425"/>
      <c r="IQC17" s="425"/>
      <c r="IQD17" s="425"/>
      <c r="IQE17" s="425"/>
      <c r="IQF17" s="425"/>
      <c r="IQG17" s="425"/>
      <c r="IQH17" s="425"/>
      <c r="IQI17" s="425"/>
      <c r="IQJ17" s="425"/>
      <c r="IQK17" s="425"/>
      <c r="IQL17" s="425"/>
      <c r="IQM17" s="425"/>
      <c r="IQN17" s="425"/>
      <c r="IQO17" s="425"/>
      <c r="IQP17" s="425"/>
      <c r="IQQ17" s="425"/>
      <c r="IQR17" s="425"/>
      <c r="IQS17" s="425"/>
      <c r="IQT17" s="425"/>
      <c r="IQU17" s="425"/>
      <c r="IQV17" s="425"/>
      <c r="IQW17" s="425"/>
      <c r="IQX17" s="425"/>
      <c r="IQY17" s="425"/>
      <c r="IQZ17" s="425"/>
      <c r="IRA17" s="425"/>
      <c r="IRB17" s="425"/>
      <c r="IRC17" s="425"/>
      <c r="IRD17" s="425"/>
      <c r="IRE17" s="425"/>
      <c r="IRF17" s="425"/>
      <c r="IRG17" s="425"/>
      <c r="IRH17" s="425"/>
      <c r="IRI17" s="425"/>
      <c r="IRJ17" s="425"/>
      <c r="IRK17" s="425"/>
      <c r="IRL17" s="425"/>
      <c r="IRM17" s="425"/>
      <c r="IRN17" s="425"/>
      <c r="IRO17" s="425"/>
      <c r="IRP17" s="425"/>
      <c r="IRQ17" s="425"/>
      <c r="IRR17" s="425"/>
      <c r="IRS17" s="425"/>
      <c r="IRT17" s="425"/>
      <c r="IRU17" s="425"/>
      <c r="IRV17" s="425"/>
      <c r="IRW17" s="425"/>
      <c r="IRX17" s="425"/>
      <c r="IRY17" s="425"/>
      <c r="IRZ17" s="425"/>
      <c r="ISA17" s="425"/>
      <c r="ISB17" s="425"/>
      <c r="ISC17" s="425"/>
      <c r="ISD17" s="425"/>
      <c r="ISE17" s="425"/>
      <c r="ISF17" s="425"/>
      <c r="ISG17" s="425"/>
      <c r="ISH17" s="425"/>
      <c r="ISI17" s="425"/>
      <c r="ISJ17" s="425"/>
      <c r="ISK17" s="425"/>
      <c r="ISL17" s="425"/>
      <c r="ISM17" s="425"/>
      <c r="ISN17" s="425"/>
      <c r="ISO17" s="425"/>
      <c r="ISP17" s="425"/>
      <c r="ISQ17" s="425"/>
      <c r="ISR17" s="425"/>
      <c r="ISS17" s="425"/>
      <c r="IST17" s="425"/>
      <c r="ISU17" s="425"/>
      <c r="ISV17" s="425"/>
      <c r="ISW17" s="425"/>
      <c r="ISX17" s="425"/>
      <c r="ISY17" s="425"/>
      <c r="ISZ17" s="425"/>
      <c r="ITA17" s="425"/>
      <c r="ITB17" s="425"/>
      <c r="ITC17" s="425"/>
      <c r="ITD17" s="425"/>
      <c r="ITE17" s="425"/>
      <c r="ITF17" s="425"/>
      <c r="ITG17" s="425"/>
      <c r="ITH17" s="425"/>
      <c r="ITI17" s="425"/>
      <c r="ITJ17" s="425"/>
      <c r="ITK17" s="425"/>
      <c r="ITL17" s="425"/>
      <c r="ITM17" s="425"/>
      <c r="ITN17" s="425"/>
      <c r="ITO17" s="425"/>
      <c r="ITP17" s="425"/>
      <c r="ITQ17" s="425"/>
      <c r="ITR17" s="425"/>
      <c r="ITS17" s="425"/>
      <c r="ITT17" s="425"/>
      <c r="ITU17" s="425"/>
      <c r="ITV17" s="425"/>
      <c r="ITW17" s="425"/>
      <c r="ITX17" s="425"/>
      <c r="ITY17" s="425"/>
      <c r="ITZ17" s="425"/>
      <c r="IUA17" s="425"/>
      <c r="IUB17" s="425"/>
      <c r="IUC17" s="425"/>
      <c r="IUD17" s="425"/>
      <c r="IUE17" s="425"/>
      <c r="IUF17" s="425"/>
      <c r="IUG17" s="425"/>
      <c r="IUH17" s="425"/>
      <c r="IUI17" s="425"/>
      <c r="IUJ17" s="425"/>
      <c r="IUK17" s="425"/>
      <c r="IUL17" s="425"/>
      <c r="IUM17" s="425"/>
      <c r="IUN17" s="425"/>
      <c r="IUO17" s="425"/>
      <c r="IUP17" s="425"/>
      <c r="IUQ17" s="425"/>
      <c r="IUR17" s="425"/>
      <c r="IUS17" s="425"/>
      <c r="IUT17" s="425"/>
      <c r="IUU17" s="425"/>
      <c r="IUV17" s="425"/>
      <c r="IUW17" s="425"/>
      <c r="IUX17" s="425"/>
      <c r="IUY17" s="425"/>
      <c r="IUZ17" s="425"/>
      <c r="IVA17" s="425"/>
      <c r="IVB17" s="425"/>
      <c r="IVC17" s="425"/>
      <c r="IVD17" s="425"/>
      <c r="IVE17" s="425"/>
      <c r="IVF17" s="425"/>
      <c r="IVG17" s="425"/>
      <c r="IVH17" s="425"/>
      <c r="IVI17" s="425"/>
      <c r="IVJ17" s="425"/>
      <c r="IVK17" s="425"/>
      <c r="IVL17" s="425"/>
      <c r="IVM17" s="425"/>
      <c r="IVN17" s="425"/>
      <c r="IVO17" s="425"/>
      <c r="IVP17" s="425"/>
      <c r="IVQ17" s="425"/>
      <c r="IVR17" s="425"/>
      <c r="IVS17" s="425"/>
      <c r="IVT17" s="425"/>
      <c r="IVU17" s="425"/>
      <c r="IVV17" s="425"/>
      <c r="IVW17" s="425"/>
      <c r="IVX17" s="425"/>
      <c r="IVY17" s="425"/>
      <c r="IVZ17" s="425"/>
      <c r="IWA17" s="425"/>
      <c r="IWB17" s="425"/>
      <c r="IWC17" s="425"/>
      <c r="IWD17" s="425"/>
      <c r="IWE17" s="425"/>
      <c r="IWF17" s="425"/>
      <c r="IWG17" s="425"/>
      <c r="IWH17" s="425"/>
      <c r="IWI17" s="425"/>
      <c r="IWJ17" s="425"/>
      <c r="IWK17" s="425"/>
      <c r="IWL17" s="425"/>
      <c r="IWM17" s="425"/>
      <c r="IWN17" s="425"/>
      <c r="IWO17" s="425"/>
      <c r="IWP17" s="425"/>
      <c r="IWQ17" s="425"/>
      <c r="IWR17" s="425"/>
      <c r="IWS17" s="425"/>
      <c r="IWT17" s="425"/>
      <c r="IWU17" s="425"/>
      <c r="IWV17" s="425"/>
      <c r="IWW17" s="425"/>
      <c r="IWX17" s="425"/>
      <c r="IWY17" s="425"/>
      <c r="IWZ17" s="425"/>
      <c r="IXA17" s="425"/>
      <c r="IXB17" s="425"/>
      <c r="IXC17" s="425"/>
      <c r="IXD17" s="425"/>
      <c r="IXE17" s="425"/>
      <c r="IXF17" s="425"/>
      <c r="IXG17" s="425"/>
      <c r="IXH17" s="425"/>
      <c r="IXI17" s="425"/>
      <c r="IXJ17" s="425"/>
      <c r="IXK17" s="425"/>
      <c r="IXL17" s="425"/>
      <c r="IXM17" s="425"/>
      <c r="IXN17" s="425"/>
      <c r="IXO17" s="425"/>
      <c r="IXP17" s="425"/>
      <c r="IXQ17" s="425"/>
      <c r="IXR17" s="425"/>
      <c r="IXS17" s="425"/>
      <c r="IXT17" s="425"/>
      <c r="IXU17" s="425"/>
      <c r="IXV17" s="425"/>
      <c r="IXW17" s="425"/>
      <c r="IXX17" s="425"/>
      <c r="IXY17" s="425"/>
      <c r="IXZ17" s="425"/>
      <c r="IYA17" s="425"/>
      <c r="IYB17" s="425"/>
      <c r="IYC17" s="425"/>
      <c r="IYD17" s="425"/>
      <c r="IYE17" s="425"/>
      <c r="IYF17" s="425"/>
      <c r="IYG17" s="425"/>
      <c r="IYH17" s="425"/>
      <c r="IYI17" s="425"/>
      <c r="IYJ17" s="425"/>
      <c r="IYK17" s="425"/>
      <c r="IYL17" s="425"/>
      <c r="IYM17" s="425"/>
      <c r="IYN17" s="425"/>
      <c r="IYO17" s="425"/>
      <c r="IYP17" s="425"/>
      <c r="IYQ17" s="425"/>
      <c r="IYR17" s="425"/>
      <c r="IYS17" s="425"/>
      <c r="IYT17" s="425"/>
      <c r="IYU17" s="425"/>
      <c r="IYV17" s="425"/>
      <c r="IYW17" s="425"/>
      <c r="IYX17" s="425"/>
      <c r="IYY17" s="425"/>
      <c r="IYZ17" s="425"/>
      <c r="IZA17" s="425"/>
      <c r="IZB17" s="425"/>
      <c r="IZC17" s="425"/>
      <c r="IZD17" s="425"/>
      <c r="IZE17" s="425"/>
      <c r="IZF17" s="425"/>
      <c r="IZG17" s="425"/>
      <c r="IZH17" s="425"/>
      <c r="IZI17" s="425"/>
      <c r="IZJ17" s="425"/>
      <c r="IZK17" s="425"/>
      <c r="IZL17" s="425"/>
      <c r="IZM17" s="425"/>
      <c r="IZN17" s="425"/>
      <c r="IZO17" s="425"/>
      <c r="IZP17" s="425"/>
      <c r="IZQ17" s="425"/>
      <c r="IZR17" s="425"/>
      <c r="IZS17" s="425"/>
      <c r="IZT17" s="425"/>
      <c r="IZU17" s="425"/>
      <c r="IZV17" s="425"/>
      <c r="IZW17" s="425"/>
      <c r="IZX17" s="425"/>
      <c r="IZY17" s="425"/>
      <c r="IZZ17" s="425"/>
      <c r="JAA17" s="425"/>
      <c r="JAB17" s="425"/>
      <c r="JAC17" s="425"/>
      <c r="JAD17" s="425"/>
      <c r="JAE17" s="425"/>
      <c r="JAF17" s="425"/>
      <c r="JAG17" s="425"/>
      <c r="JAH17" s="425"/>
      <c r="JAI17" s="425"/>
      <c r="JAJ17" s="425"/>
      <c r="JAK17" s="425"/>
      <c r="JAL17" s="425"/>
      <c r="JAM17" s="425"/>
      <c r="JAN17" s="425"/>
      <c r="JAO17" s="425"/>
      <c r="JAP17" s="425"/>
      <c r="JAQ17" s="425"/>
      <c r="JAR17" s="425"/>
      <c r="JAS17" s="425"/>
      <c r="JAT17" s="425"/>
      <c r="JAU17" s="425"/>
      <c r="JAV17" s="425"/>
      <c r="JAW17" s="425"/>
      <c r="JAX17" s="425"/>
      <c r="JAY17" s="425"/>
      <c r="JAZ17" s="425"/>
      <c r="JBA17" s="425"/>
      <c r="JBB17" s="425"/>
      <c r="JBC17" s="425"/>
      <c r="JBD17" s="425"/>
      <c r="JBE17" s="425"/>
      <c r="JBF17" s="425"/>
      <c r="JBG17" s="425"/>
      <c r="JBH17" s="425"/>
      <c r="JBI17" s="425"/>
      <c r="JBJ17" s="425"/>
      <c r="JBK17" s="425"/>
      <c r="JBL17" s="425"/>
      <c r="JBM17" s="425"/>
      <c r="JBN17" s="425"/>
      <c r="JBO17" s="425"/>
      <c r="JBP17" s="425"/>
      <c r="JBQ17" s="425"/>
      <c r="JBR17" s="425"/>
      <c r="JBS17" s="425"/>
      <c r="JBT17" s="425"/>
      <c r="JBU17" s="425"/>
      <c r="JBV17" s="425"/>
      <c r="JBW17" s="425"/>
      <c r="JBX17" s="425"/>
      <c r="JBY17" s="425"/>
      <c r="JBZ17" s="425"/>
      <c r="JCA17" s="425"/>
      <c r="JCB17" s="425"/>
      <c r="JCC17" s="425"/>
      <c r="JCD17" s="425"/>
      <c r="JCE17" s="425"/>
      <c r="JCF17" s="425"/>
      <c r="JCG17" s="425"/>
      <c r="JCH17" s="425"/>
      <c r="JCI17" s="425"/>
      <c r="JCJ17" s="425"/>
      <c r="JCK17" s="425"/>
      <c r="JCL17" s="425"/>
      <c r="JCM17" s="425"/>
      <c r="JCN17" s="425"/>
      <c r="JCO17" s="425"/>
      <c r="JCP17" s="425"/>
      <c r="JCQ17" s="425"/>
      <c r="JCR17" s="425"/>
      <c r="JCS17" s="425"/>
      <c r="JCT17" s="425"/>
      <c r="JCU17" s="425"/>
      <c r="JCV17" s="425"/>
      <c r="JCW17" s="425"/>
      <c r="JCX17" s="425"/>
      <c r="JCY17" s="425"/>
      <c r="JCZ17" s="425"/>
      <c r="JDA17" s="425"/>
      <c r="JDB17" s="425"/>
      <c r="JDC17" s="425"/>
      <c r="JDD17" s="425"/>
      <c r="JDE17" s="425"/>
      <c r="JDF17" s="425"/>
      <c r="JDG17" s="425"/>
      <c r="JDH17" s="425"/>
      <c r="JDI17" s="425"/>
      <c r="JDJ17" s="425"/>
      <c r="JDK17" s="425"/>
      <c r="JDL17" s="425"/>
      <c r="JDM17" s="425"/>
      <c r="JDN17" s="425"/>
      <c r="JDO17" s="425"/>
      <c r="JDP17" s="425"/>
      <c r="JDQ17" s="425"/>
      <c r="JDR17" s="425"/>
      <c r="JDS17" s="425"/>
      <c r="JDT17" s="425"/>
      <c r="JDU17" s="425"/>
      <c r="JDV17" s="425"/>
      <c r="JDW17" s="425"/>
      <c r="JDX17" s="425"/>
      <c r="JDY17" s="425"/>
      <c r="JDZ17" s="425"/>
      <c r="JEA17" s="425"/>
      <c r="JEB17" s="425"/>
      <c r="JEC17" s="425"/>
      <c r="JED17" s="425"/>
      <c r="JEE17" s="425"/>
      <c r="JEF17" s="425"/>
      <c r="JEG17" s="425"/>
      <c r="JEH17" s="425"/>
      <c r="JEI17" s="425"/>
      <c r="JEJ17" s="425"/>
      <c r="JEK17" s="425"/>
      <c r="JEL17" s="425"/>
      <c r="JEM17" s="425"/>
      <c r="JEN17" s="425"/>
      <c r="JEO17" s="425"/>
      <c r="JEP17" s="425"/>
      <c r="JEQ17" s="425"/>
      <c r="JER17" s="425"/>
      <c r="JES17" s="425"/>
      <c r="JET17" s="425"/>
      <c r="JEU17" s="425"/>
      <c r="JEV17" s="425"/>
      <c r="JEW17" s="425"/>
      <c r="JEX17" s="425"/>
      <c r="JEY17" s="425"/>
      <c r="JEZ17" s="425"/>
      <c r="JFA17" s="425"/>
      <c r="JFB17" s="425"/>
      <c r="JFC17" s="425"/>
      <c r="JFD17" s="425"/>
      <c r="JFE17" s="425"/>
      <c r="JFF17" s="425"/>
      <c r="JFG17" s="425"/>
      <c r="JFH17" s="425"/>
      <c r="JFI17" s="425"/>
      <c r="JFJ17" s="425"/>
      <c r="JFK17" s="425"/>
      <c r="JFL17" s="425"/>
      <c r="JFM17" s="425"/>
      <c r="JFN17" s="425"/>
      <c r="JFO17" s="425"/>
      <c r="JFP17" s="425"/>
      <c r="JFQ17" s="425"/>
      <c r="JFR17" s="425"/>
      <c r="JFS17" s="425"/>
      <c r="JFT17" s="425"/>
      <c r="JFU17" s="425"/>
      <c r="JFV17" s="425"/>
      <c r="JFW17" s="425"/>
      <c r="JFX17" s="425"/>
      <c r="JFY17" s="425"/>
      <c r="JFZ17" s="425"/>
      <c r="JGA17" s="425"/>
      <c r="JGB17" s="425"/>
      <c r="JGC17" s="425"/>
      <c r="JGD17" s="425"/>
      <c r="JGE17" s="425"/>
      <c r="JGF17" s="425"/>
      <c r="JGG17" s="425"/>
      <c r="JGH17" s="425"/>
      <c r="JGI17" s="425"/>
      <c r="JGJ17" s="425"/>
      <c r="JGK17" s="425"/>
      <c r="JGL17" s="425"/>
      <c r="JGM17" s="425"/>
      <c r="JGN17" s="425"/>
      <c r="JGO17" s="425"/>
      <c r="JGP17" s="425"/>
      <c r="JGQ17" s="425"/>
      <c r="JGR17" s="425"/>
      <c r="JGS17" s="425"/>
      <c r="JGT17" s="425"/>
      <c r="JGU17" s="425"/>
      <c r="JGV17" s="425"/>
      <c r="JGW17" s="425"/>
      <c r="JGX17" s="425"/>
      <c r="JGY17" s="425"/>
      <c r="JGZ17" s="425"/>
      <c r="JHA17" s="425"/>
      <c r="JHB17" s="425"/>
      <c r="JHC17" s="425"/>
      <c r="JHD17" s="425"/>
      <c r="JHE17" s="425"/>
      <c r="JHF17" s="425"/>
      <c r="JHG17" s="425"/>
      <c r="JHH17" s="425"/>
      <c r="JHI17" s="425"/>
      <c r="JHJ17" s="425"/>
      <c r="JHK17" s="425"/>
      <c r="JHL17" s="425"/>
      <c r="JHM17" s="425"/>
      <c r="JHN17" s="425"/>
      <c r="JHO17" s="425"/>
      <c r="JHP17" s="425"/>
      <c r="JHQ17" s="425"/>
      <c r="JHR17" s="425"/>
      <c r="JHS17" s="425"/>
      <c r="JHT17" s="425"/>
      <c r="JHU17" s="425"/>
      <c r="JHV17" s="425"/>
      <c r="JHW17" s="425"/>
      <c r="JHX17" s="425"/>
      <c r="JHY17" s="425"/>
      <c r="JHZ17" s="425"/>
      <c r="JIA17" s="425"/>
      <c r="JIB17" s="425"/>
      <c r="JIC17" s="425"/>
      <c r="JID17" s="425"/>
      <c r="JIE17" s="425"/>
      <c r="JIF17" s="425"/>
      <c r="JIG17" s="425"/>
      <c r="JIH17" s="425"/>
      <c r="JII17" s="425"/>
      <c r="JIJ17" s="425"/>
      <c r="JIK17" s="425"/>
      <c r="JIL17" s="425"/>
      <c r="JIM17" s="425"/>
      <c r="JIN17" s="425"/>
      <c r="JIO17" s="425"/>
      <c r="JIP17" s="425"/>
      <c r="JIQ17" s="425"/>
      <c r="JIR17" s="425"/>
      <c r="JIS17" s="425"/>
      <c r="JIT17" s="425"/>
      <c r="JIU17" s="425"/>
      <c r="JIV17" s="425"/>
      <c r="JIW17" s="425"/>
      <c r="JIX17" s="425"/>
      <c r="JIY17" s="425"/>
      <c r="JIZ17" s="425"/>
      <c r="JJA17" s="425"/>
      <c r="JJB17" s="425"/>
      <c r="JJC17" s="425"/>
      <c r="JJD17" s="425"/>
      <c r="JJE17" s="425"/>
      <c r="JJF17" s="425"/>
      <c r="JJG17" s="425"/>
      <c r="JJH17" s="425"/>
      <c r="JJI17" s="425"/>
      <c r="JJJ17" s="425"/>
      <c r="JJK17" s="425"/>
      <c r="JJL17" s="425"/>
      <c r="JJM17" s="425"/>
      <c r="JJN17" s="425"/>
      <c r="JJO17" s="425"/>
      <c r="JJP17" s="425"/>
      <c r="JJQ17" s="425"/>
      <c r="JJR17" s="425"/>
      <c r="JJS17" s="425"/>
      <c r="JJT17" s="425"/>
      <c r="JJU17" s="425"/>
      <c r="JJV17" s="425"/>
      <c r="JJW17" s="425"/>
      <c r="JJX17" s="425"/>
      <c r="JJY17" s="425"/>
      <c r="JJZ17" s="425"/>
      <c r="JKA17" s="425"/>
      <c r="JKB17" s="425"/>
      <c r="JKC17" s="425"/>
      <c r="JKD17" s="425"/>
      <c r="JKE17" s="425"/>
      <c r="JKF17" s="425"/>
      <c r="JKG17" s="425"/>
      <c r="JKH17" s="425"/>
      <c r="JKI17" s="425"/>
      <c r="JKJ17" s="425"/>
      <c r="JKK17" s="425"/>
      <c r="JKL17" s="425"/>
      <c r="JKM17" s="425"/>
      <c r="JKN17" s="425"/>
      <c r="JKO17" s="425"/>
      <c r="JKP17" s="425"/>
      <c r="JKQ17" s="425"/>
      <c r="JKR17" s="425"/>
      <c r="JKS17" s="425"/>
      <c r="JKT17" s="425"/>
      <c r="JKU17" s="425"/>
      <c r="JKV17" s="425"/>
      <c r="JKW17" s="425"/>
      <c r="JKX17" s="425"/>
      <c r="JKY17" s="425"/>
      <c r="JKZ17" s="425"/>
      <c r="JLA17" s="425"/>
      <c r="JLB17" s="425"/>
      <c r="JLC17" s="425"/>
      <c r="JLD17" s="425"/>
      <c r="JLE17" s="425"/>
      <c r="JLF17" s="425"/>
      <c r="JLG17" s="425"/>
      <c r="JLH17" s="425"/>
      <c r="JLI17" s="425"/>
      <c r="JLJ17" s="425"/>
      <c r="JLK17" s="425"/>
      <c r="JLL17" s="425"/>
      <c r="JLM17" s="425"/>
      <c r="JLN17" s="425"/>
      <c r="JLO17" s="425"/>
      <c r="JLP17" s="425"/>
      <c r="JLQ17" s="425"/>
      <c r="JLR17" s="425"/>
      <c r="JLS17" s="425"/>
      <c r="JLT17" s="425"/>
      <c r="JLU17" s="425"/>
      <c r="JLV17" s="425"/>
      <c r="JLW17" s="425"/>
      <c r="JLX17" s="425"/>
      <c r="JLY17" s="425"/>
      <c r="JLZ17" s="425"/>
      <c r="JMA17" s="425"/>
      <c r="JMB17" s="425"/>
      <c r="JMC17" s="425"/>
      <c r="JMD17" s="425"/>
      <c r="JME17" s="425"/>
      <c r="JMF17" s="425"/>
      <c r="JMG17" s="425"/>
      <c r="JMH17" s="425"/>
      <c r="JMI17" s="425"/>
      <c r="JMJ17" s="425"/>
      <c r="JMK17" s="425"/>
      <c r="JML17" s="425"/>
      <c r="JMM17" s="425"/>
      <c r="JMN17" s="425"/>
      <c r="JMO17" s="425"/>
      <c r="JMP17" s="425"/>
      <c r="JMQ17" s="425"/>
      <c r="JMR17" s="425"/>
      <c r="JMS17" s="425"/>
      <c r="JMT17" s="425"/>
      <c r="JMU17" s="425"/>
      <c r="JMV17" s="425"/>
      <c r="JMW17" s="425"/>
      <c r="JMX17" s="425"/>
      <c r="JMY17" s="425"/>
      <c r="JMZ17" s="425"/>
      <c r="JNA17" s="425"/>
      <c r="JNB17" s="425"/>
      <c r="JNC17" s="425"/>
      <c r="JND17" s="425"/>
      <c r="JNE17" s="425"/>
      <c r="JNF17" s="425"/>
      <c r="JNG17" s="425"/>
      <c r="JNH17" s="425"/>
      <c r="JNI17" s="425"/>
      <c r="JNJ17" s="425"/>
      <c r="JNK17" s="425"/>
      <c r="JNL17" s="425"/>
      <c r="JNM17" s="425"/>
      <c r="JNN17" s="425"/>
      <c r="JNO17" s="425"/>
      <c r="JNP17" s="425"/>
      <c r="JNQ17" s="425"/>
      <c r="JNR17" s="425"/>
      <c r="JNS17" s="425"/>
      <c r="JNT17" s="425"/>
      <c r="JNU17" s="425"/>
      <c r="JNV17" s="425"/>
      <c r="JNW17" s="425"/>
      <c r="JNX17" s="425"/>
      <c r="JNY17" s="425"/>
      <c r="JNZ17" s="425"/>
      <c r="JOA17" s="425"/>
      <c r="JOB17" s="425"/>
      <c r="JOC17" s="425"/>
      <c r="JOD17" s="425"/>
      <c r="JOE17" s="425"/>
      <c r="JOF17" s="425"/>
      <c r="JOG17" s="425"/>
      <c r="JOH17" s="425"/>
      <c r="JOI17" s="425"/>
      <c r="JOJ17" s="425"/>
      <c r="JOK17" s="425"/>
      <c r="JOL17" s="425"/>
      <c r="JOM17" s="425"/>
      <c r="JON17" s="425"/>
      <c r="JOO17" s="425"/>
      <c r="JOP17" s="425"/>
      <c r="JOQ17" s="425"/>
      <c r="JOR17" s="425"/>
      <c r="JOS17" s="425"/>
      <c r="JOT17" s="425"/>
      <c r="JOU17" s="425"/>
      <c r="JOV17" s="425"/>
      <c r="JOW17" s="425"/>
      <c r="JOX17" s="425"/>
      <c r="JOY17" s="425"/>
      <c r="JOZ17" s="425"/>
      <c r="JPA17" s="425"/>
      <c r="JPB17" s="425"/>
      <c r="JPC17" s="425"/>
      <c r="JPD17" s="425"/>
      <c r="JPE17" s="425"/>
      <c r="JPF17" s="425"/>
      <c r="JPG17" s="425"/>
      <c r="JPH17" s="425"/>
      <c r="JPI17" s="425"/>
      <c r="JPJ17" s="425"/>
      <c r="JPK17" s="425"/>
      <c r="JPL17" s="425"/>
      <c r="JPM17" s="425"/>
      <c r="JPN17" s="425"/>
      <c r="JPO17" s="425"/>
      <c r="JPP17" s="425"/>
      <c r="JPQ17" s="425"/>
      <c r="JPR17" s="425"/>
      <c r="JPS17" s="425"/>
      <c r="JPT17" s="425"/>
      <c r="JPU17" s="425"/>
      <c r="JPV17" s="425"/>
      <c r="JPW17" s="425"/>
      <c r="JPX17" s="425"/>
      <c r="JPY17" s="425"/>
      <c r="JPZ17" s="425"/>
      <c r="JQA17" s="425"/>
      <c r="JQB17" s="425"/>
      <c r="JQC17" s="425"/>
      <c r="JQD17" s="425"/>
      <c r="JQE17" s="425"/>
      <c r="JQF17" s="425"/>
      <c r="JQG17" s="425"/>
      <c r="JQH17" s="425"/>
      <c r="JQI17" s="425"/>
      <c r="JQJ17" s="425"/>
      <c r="JQK17" s="425"/>
      <c r="JQL17" s="425"/>
      <c r="JQM17" s="425"/>
      <c r="JQN17" s="425"/>
      <c r="JQO17" s="425"/>
      <c r="JQP17" s="425"/>
      <c r="JQQ17" s="425"/>
      <c r="JQR17" s="425"/>
      <c r="JQS17" s="425"/>
      <c r="JQT17" s="425"/>
      <c r="JQU17" s="425"/>
      <c r="JQV17" s="425"/>
      <c r="JQW17" s="425"/>
      <c r="JQX17" s="425"/>
      <c r="JQY17" s="425"/>
      <c r="JQZ17" s="425"/>
      <c r="JRA17" s="425"/>
      <c r="JRB17" s="425"/>
      <c r="JRC17" s="425"/>
      <c r="JRD17" s="425"/>
      <c r="JRE17" s="425"/>
      <c r="JRF17" s="425"/>
      <c r="JRG17" s="425"/>
      <c r="JRH17" s="425"/>
      <c r="JRI17" s="425"/>
      <c r="JRJ17" s="425"/>
      <c r="JRK17" s="425"/>
      <c r="JRL17" s="425"/>
      <c r="JRM17" s="425"/>
      <c r="JRN17" s="425"/>
      <c r="JRO17" s="425"/>
      <c r="JRP17" s="425"/>
      <c r="JRQ17" s="425"/>
      <c r="JRR17" s="425"/>
      <c r="JRS17" s="425"/>
      <c r="JRT17" s="425"/>
      <c r="JRU17" s="425"/>
      <c r="JRV17" s="425"/>
      <c r="JRW17" s="425"/>
      <c r="JRX17" s="425"/>
      <c r="JRY17" s="425"/>
      <c r="JRZ17" s="425"/>
      <c r="JSA17" s="425"/>
      <c r="JSB17" s="425"/>
      <c r="JSC17" s="425"/>
      <c r="JSD17" s="425"/>
      <c r="JSE17" s="425"/>
      <c r="JSF17" s="425"/>
      <c r="JSG17" s="425"/>
      <c r="JSH17" s="425"/>
      <c r="JSI17" s="425"/>
      <c r="JSJ17" s="425"/>
      <c r="JSK17" s="425"/>
      <c r="JSL17" s="425"/>
      <c r="JSM17" s="425"/>
      <c r="JSN17" s="425"/>
      <c r="JSO17" s="425"/>
      <c r="JSP17" s="425"/>
      <c r="JSQ17" s="425"/>
      <c r="JSR17" s="425"/>
      <c r="JSS17" s="425"/>
      <c r="JST17" s="425"/>
      <c r="JSU17" s="425"/>
      <c r="JSV17" s="425"/>
      <c r="JSW17" s="425"/>
      <c r="JSX17" s="425"/>
      <c r="JSY17" s="425"/>
      <c r="JSZ17" s="425"/>
      <c r="JTA17" s="425"/>
      <c r="JTB17" s="425"/>
      <c r="JTC17" s="425"/>
      <c r="JTD17" s="425"/>
      <c r="JTE17" s="425"/>
      <c r="JTF17" s="425"/>
      <c r="JTG17" s="425"/>
      <c r="JTH17" s="425"/>
      <c r="JTI17" s="425"/>
      <c r="JTJ17" s="425"/>
      <c r="JTK17" s="425"/>
      <c r="JTL17" s="425"/>
      <c r="JTM17" s="425"/>
      <c r="JTN17" s="425"/>
      <c r="JTO17" s="425"/>
      <c r="JTP17" s="425"/>
      <c r="JTQ17" s="425"/>
      <c r="JTR17" s="425"/>
      <c r="JTS17" s="425"/>
      <c r="JTT17" s="425"/>
      <c r="JTU17" s="425"/>
      <c r="JTV17" s="425"/>
      <c r="JTW17" s="425"/>
      <c r="JTX17" s="425"/>
      <c r="JTY17" s="425"/>
      <c r="JTZ17" s="425"/>
      <c r="JUA17" s="425"/>
      <c r="JUB17" s="425"/>
      <c r="JUC17" s="425"/>
      <c r="JUD17" s="425"/>
      <c r="JUE17" s="425"/>
      <c r="JUF17" s="425"/>
      <c r="JUG17" s="425"/>
      <c r="JUH17" s="425"/>
      <c r="JUI17" s="425"/>
      <c r="JUJ17" s="425"/>
      <c r="JUK17" s="425"/>
      <c r="JUL17" s="425"/>
      <c r="JUM17" s="425"/>
      <c r="JUN17" s="425"/>
      <c r="JUO17" s="425"/>
      <c r="JUP17" s="425"/>
      <c r="JUQ17" s="425"/>
      <c r="JUR17" s="425"/>
      <c r="JUS17" s="425"/>
      <c r="JUT17" s="425"/>
      <c r="JUU17" s="425"/>
      <c r="JUV17" s="425"/>
      <c r="JUW17" s="425"/>
      <c r="JUX17" s="425"/>
      <c r="JUY17" s="425"/>
      <c r="JUZ17" s="425"/>
      <c r="JVA17" s="425"/>
      <c r="JVB17" s="425"/>
      <c r="JVC17" s="425"/>
      <c r="JVD17" s="425"/>
      <c r="JVE17" s="425"/>
      <c r="JVF17" s="425"/>
      <c r="JVG17" s="425"/>
      <c r="JVH17" s="425"/>
      <c r="JVI17" s="425"/>
      <c r="JVJ17" s="425"/>
      <c r="JVK17" s="425"/>
      <c r="JVL17" s="425"/>
      <c r="JVM17" s="425"/>
      <c r="JVN17" s="425"/>
      <c r="JVO17" s="425"/>
      <c r="JVP17" s="425"/>
      <c r="JVQ17" s="425"/>
      <c r="JVR17" s="425"/>
      <c r="JVS17" s="425"/>
      <c r="JVT17" s="425"/>
      <c r="JVU17" s="425"/>
      <c r="JVV17" s="425"/>
      <c r="JVW17" s="425"/>
      <c r="JVX17" s="425"/>
      <c r="JVY17" s="425"/>
      <c r="JVZ17" s="425"/>
      <c r="JWA17" s="425"/>
      <c r="JWB17" s="425"/>
      <c r="JWC17" s="425"/>
      <c r="JWD17" s="425"/>
      <c r="JWE17" s="425"/>
      <c r="JWF17" s="425"/>
      <c r="JWG17" s="425"/>
      <c r="JWH17" s="425"/>
      <c r="JWI17" s="425"/>
      <c r="JWJ17" s="425"/>
      <c r="JWK17" s="425"/>
      <c r="JWL17" s="425"/>
      <c r="JWM17" s="425"/>
      <c r="JWN17" s="425"/>
      <c r="JWO17" s="425"/>
      <c r="JWP17" s="425"/>
      <c r="JWQ17" s="425"/>
      <c r="JWR17" s="425"/>
      <c r="JWS17" s="425"/>
      <c r="JWT17" s="425"/>
      <c r="JWU17" s="425"/>
      <c r="JWV17" s="425"/>
      <c r="JWW17" s="425"/>
      <c r="JWX17" s="425"/>
      <c r="JWY17" s="425"/>
      <c r="JWZ17" s="425"/>
      <c r="JXA17" s="425"/>
      <c r="JXB17" s="425"/>
      <c r="JXC17" s="425"/>
      <c r="JXD17" s="425"/>
      <c r="JXE17" s="425"/>
      <c r="JXF17" s="425"/>
      <c r="JXG17" s="425"/>
      <c r="JXH17" s="425"/>
      <c r="JXI17" s="425"/>
      <c r="JXJ17" s="425"/>
      <c r="JXK17" s="425"/>
      <c r="JXL17" s="425"/>
      <c r="JXM17" s="425"/>
      <c r="JXN17" s="425"/>
      <c r="JXO17" s="425"/>
      <c r="JXP17" s="425"/>
      <c r="JXQ17" s="425"/>
      <c r="JXR17" s="425"/>
      <c r="JXS17" s="425"/>
      <c r="JXT17" s="425"/>
      <c r="JXU17" s="425"/>
      <c r="JXV17" s="425"/>
      <c r="JXW17" s="425"/>
      <c r="JXX17" s="425"/>
      <c r="JXY17" s="425"/>
      <c r="JXZ17" s="425"/>
      <c r="JYA17" s="425"/>
      <c r="JYB17" s="425"/>
      <c r="JYC17" s="425"/>
      <c r="JYD17" s="425"/>
      <c r="JYE17" s="425"/>
      <c r="JYF17" s="425"/>
      <c r="JYG17" s="425"/>
      <c r="JYH17" s="425"/>
      <c r="JYI17" s="425"/>
      <c r="JYJ17" s="425"/>
      <c r="JYK17" s="425"/>
      <c r="JYL17" s="425"/>
      <c r="JYM17" s="425"/>
      <c r="JYN17" s="425"/>
      <c r="JYO17" s="425"/>
      <c r="JYP17" s="425"/>
      <c r="JYQ17" s="425"/>
      <c r="JYR17" s="425"/>
      <c r="JYS17" s="425"/>
      <c r="JYT17" s="425"/>
      <c r="JYU17" s="425"/>
      <c r="JYV17" s="425"/>
      <c r="JYW17" s="425"/>
      <c r="JYX17" s="425"/>
      <c r="JYY17" s="425"/>
      <c r="JYZ17" s="425"/>
      <c r="JZA17" s="425"/>
      <c r="JZB17" s="425"/>
      <c r="JZC17" s="425"/>
      <c r="JZD17" s="425"/>
      <c r="JZE17" s="425"/>
      <c r="JZF17" s="425"/>
      <c r="JZG17" s="425"/>
      <c r="JZH17" s="425"/>
      <c r="JZI17" s="425"/>
      <c r="JZJ17" s="425"/>
      <c r="JZK17" s="425"/>
      <c r="JZL17" s="425"/>
      <c r="JZM17" s="425"/>
      <c r="JZN17" s="425"/>
      <c r="JZO17" s="425"/>
      <c r="JZP17" s="425"/>
      <c r="JZQ17" s="425"/>
      <c r="JZR17" s="425"/>
      <c r="JZS17" s="425"/>
      <c r="JZT17" s="425"/>
      <c r="JZU17" s="425"/>
      <c r="JZV17" s="425"/>
      <c r="JZW17" s="425"/>
      <c r="JZX17" s="425"/>
      <c r="JZY17" s="425"/>
      <c r="JZZ17" s="425"/>
      <c r="KAA17" s="425"/>
      <c r="KAB17" s="425"/>
      <c r="KAC17" s="425"/>
      <c r="KAD17" s="425"/>
      <c r="KAE17" s="425"/>
      <c r="KAF17" s="425"/>
      <c r="KAG17" s="425"/>
      <c r="KAH17" s="425"/>
      <c r="KAI17" s="425"/>
      <c r="KAJ17" s="425"/>
      <c r="KAK17" s="425"/>
      <c r="KAL17" s="425"/>
      <c r="KAM17" s="425"/>
      <c r="KAN17" s="425"/>
      <c r="KAO17" s="425"/>
      <c r="KAP17" s="425"/>
      <c r="KAQ17" s="425"/>
      <c r="KAR17" s="425"/>
      <c r="KAS17" s="425"/>
      <c r="KAT17" s="425"/>
      <c r="KAU17" s="425"/>
      <c r="KAV17" s="425"/>
      <c r="KAW17" s="425"/>
      <c r="KAX17" s="425"/>
      <c r="KAY17" s="425"/>
      <c r="KAZ17" s="425"/>
      <c r="KBA17" s="425"/>
      <c r="KBB17" s="425"/>
      <c r="KBC17" s="425"/>
      <c r="KBD17" s="425"/>
      <c r="KBE17" s="425"/>
      <c r="KBF17" s="425"/>
      <c r="KBG17" s="425"/>
      <c r="KBH17" s="425"/>
      <c r="KBI17" s="425"/>
      <c r="KBJ17" s="425"/>
      <c r="KBK17" s="425"/>
      <c r="KBL17" s="425"/>
      <c r="KBM17" s="425"/>
      <c r="KBN17" s="425"/>
      <c r="KBO17" s="425"/>
      <c r="KBP17" s="425"/>
      <c r="KBQ17" s="425"/>
      <c r="KBR17" s="425"/>
      <c r="KBS17" s="425"/>
      <c r="KBT17" s="425"/>
      <c r="KBU17" s="425"/>
      <c r="KBV17" s="425"/>
      <c r="KBW17" s="425"/>
      <c r="KBX17" s="425"/>
      <c r="KBY17" s="425"/>
      <c r="KBZ17" s="425"/>
      <c r="KCA17" s="425"/>
      <c r="KCB17" s="425"/>
      <c r="KCC17" s="425"/>
      <c r="KCD17" s="425"/>
      <c r="KCE17" s="425"/>
      <c r="KCF17" s="425"/>
      <c r="KCG17" s="425"/>
      <c r="KCH17" s="425"/>
      <c r="KCI17" s="425"/>
      <c r="KCJ17" s="425"/>
      <c r="KCK17" s="425"/>
      <c r="KCL17" s="425"/>
      <c r="KCM17" s="425"/>
      <c r="KCN17" s="425"/>
      <c r="KCO17" s="425"/>
      <c r="KCP17" s="425"/>
      <c r="KCQ17" s="425"/>
      <c r="KCR17" s="425"/>
      <c r="KCS17" s="425"/>
      <c r="KCT17" s="425"/>
      <c r="KCU17" s="425"/>
      <c r="KCV17" s="425"/>
      <c r="KCW17" s="425"/>
      <c r="KCX17" s="425"/>
      <c r="KCY17" s="425"/>
      <c r="KCZ17" s="425"/>
      <c r="KDA17" s="425"/>
      <c r="KDB17" s="425"/>
      <c r="KDC17" s="425"/>
      <c r="KDD17" s="425"/>
      <c r="KDE17" s="425"/>
      <c r="KDF17" s="425"/>
      <c r="KDG17" s="425"/>
      <c r="KDH17" s="425"/>
      <c r="KDI17" s="425"/>
      <c r="KDJ17" s="425"/>
      <c r="KDK17" s="425"/>
      <c r="KDL17" s="425"/>
      <c r="KDM17" s="425"/>
      <c r="KDN17" s="425"/>
      <c r="KDO17" s="425"/>
      <c r="KDP17" s="425"/>
      <c r="KDQ17" s="425"/>
      <c r="KDR17" s="425"/>
      <c r="KDS17" s="425"/>
      <c r="KDT17" s="425"/>
      <c r="KDU17" s="425"/>
      <c r="KDV17" s="425"/>
      <c r="KDW17" s="425"/>
      <c r="KDX17" s="425"/>
      <c r="KDY17" s="425"/>
      <c r="KDZ17" s="425"/>
      <c r="KEA17" s="425"/>
      <c r="KEB17" s="425"/>
      <c r="KEC17" s="425"/>
      <c r="KED17" s="425"/>
      <c r="KEE17" s="425"/>
      <c r="KEF17" s="425"/>
      <c r="KEG17" s="425"/>
      <c r="KEH17" s="425"/>
      <c r="KEI17" s="425"/>
      <c r="KEJ17" s="425"/>
      <c r="KEK17" s="425"/>
      <c r="KEL17" s="425"/>
      <c r="KEM17" s="425"/>
      <c r="KEN17" s="425"/>
      <c r="KEO17" s="425"/>
      <c r="KEP17" s="425"/>
      <c r="KEQ17" s="425"/>
      <c r="KER17" s="425"/>
      <c r="KES17" s="425"/>
      <c r="KET17" s="425"/>
      <c r="KEU17" s="425"/>
      <c r="KEV17" s="425"/>
      <c r="KEW17" s="425"/>
      <c r="KEX17" s="425"/>
      <c r="KEY17" s="425"/>
      <c r="KEZ17" s="425"/>
      <c r="KFA17" s="425"/>
      <c r="KFB17" s="425"/>
      <c r="KFC17" s="425"/>
      <c r="KFD17" s="425"/>
      <c r="KFE17" s="425"/>
      <c r="KFF17" s="425"/>
      <c r="KFG17" s="425"/>
      <c r="KFH17" s="425"/>
      <c r="KFI17" s="425"/>
      <c r="KFJ17" s="425"/>
      <c r="KFK17" s="425"/>
      <c r="KFL17" s="425"/>
      <c r="KFM17" s="425"/>
      <c r="KFN17" s="425"/>
      <c r="KFO17" s="425"/>
      <c r="KFP17" s="425"/>
      <c r="KFQ17" s="425"/>
      <c r="KFR17" s="425"/>
      <c r="KFS17" s="425"/>
      <c r="KFT17" s="425"/>
      <c r="KFU17" s="425"/>
      <c r="KFV17" s="425"/>
      <c r="KFW17" s="425"/>
      <c r="KFX17" s="425"/>
      <c r="KFY17" s="425"/>
      <c r="KFZ17" s="425"/>
      <c r="KGA17" s="425"/>
      <c r="KGB17" s="425"/>
      <c r="KGC17" s="425"/>
      <c r="KGD17" s="425"/>
      <c r="KGE17" s="425"/>
      <c r="KGF17" s="425"/>
      <c r="KGG17" s="425"/>
      <c r="KGH17" s="425"/>
      <c r="KGI17" s="425"/>
      <c r="KGJ17" s="425"/>
      <c r="KGK17" s="425"/>
      <c r="KGL17" s="425"/>
      <c r="KGM17" s="425"/>
      <c r="KGN17" s="425"/>
      <c r="KGO17" s="425"/>
      <c r="KGP17" s="425"/>
      <c r="KGQ17" s="425"/>
      <c r="KGR17" s="425"/>
      <c r="KGS17" s="425"/>
      <c r="KGT17" s="425"/>
      <c r="KGU17" s="425"/>
      <c r="KGV17" s="425"/>
      <c r="KGW17" s="425"/>
      <c r="KGX17" s="425"/>
      <c r="KGY17" s="425"/>
      <c r="KGZ17" s="425"/>
      <c r="KHA17" s="425"/>
      <c r="KHB17" s="425"/>
      <c r="KHC17" s="425"/>
      <c r="KHD17" s="425"/>
      <c r="KHE17" s="425"/>
      <c r="KHF17" s="425"/>
      <c r="KHG17" s="425"/>
      <c r="KHH17" s="425"/>
      <c r="KHI17" s="425"/>
      <c r="KHJ17" s="425"/>
      <c r="KHK17" s="425"/>
      <c r="KHL17" s="425"/>
      <c r="KHM17" s="425"/>
      <c r="KHN17" s="425"/>
      <c r="KHO17" s="425"/>
      <c r="KHP17" s="425"/>
      <c r="KHQ17" s="425"/>
      <c r="KHR17" s="425"/>
      <c r="KHS17" s="425"/>
      <c r="KHT17" s="425"/>
      <c r="KHU17" s="425"/>
      <c r="KHV17" s="425"/>
      <c r="KHW17" s="425"/>
      <c r="KHX17" s="425"/>
      <c r="KHY17" s="425"/>
      <c r="KHZ17" s="425"/>
      <c r="KIA17" s="425"/>
      <c r="KIB17" s="425"/>
      <c r="KIC17" s="425"/>
      <c r="KID17" s="425"/>
      <c r="KIE17" s="425"/>
      <c r="KIF17" s="425"/>
      <c r="KIG17" s="425"/>
      <c r="KIH17" s="425"/>
      <c r="KII17" s="425"/>
      <c r="KIJ17" s="425"/>
      <c r="KIK17" s="425"/>
      <c r="KIL17" s="425"/>
      <c r="KIM17" s="425"/>
      <c r="KIN17" s="425"/>
      <c r="KIO17" s="425"/>
      <c r="KIP17" s="425"/>
      <c r="KIQ17" s="425"/>
      <c r="KIR17" s="425"/>
      <c r="KIS17" s="425"/>
      <c r="KIT17" s="425"/>
      <c r="KIU17" s="425"/>
      <c r="KIV17" s="425"/>
      <c r="KIW17" s="425"/>
      <c r="KIX17" s="425"/>
      <c r="KIY17" s="425"/>
      <c r="KIZ17" s="425"/>
      <c r="KJA17" s="425"/>
      <c r="KJB17" s="425"/>
      <c r="KJC17" s="425"/>
      <c r="KJD17" s="425"/>
      <c r="KJE17" s="425"/>
      <c r="KJF17" s="425"/>
      <c r="KJG17" s="425"/>
      <c r="KJH17" s="425"/>
      <c r="KJI17" s="425"/>
      <c r="KJJ17" s="425"/>
      <c r="KJK17" s="425"/>
      <c r="KJL17" s="425"/>
      <c r="KJM17" s="425"/>
      <c r="KJN17" s="425"/>
      <c r="KJO17" s="425"/>
      <c r="KJP17" s="425"/>
      <c r="KJQ17" s="425"/>
      <c r="KJR17" s="425"/>
      <c r="KJS17" s="425"/>
      <c r="KJT17" s="425"/>
      <c r="KJU17" s="425"/>
      <c r="KJV17" s="425"/>
      <c r="KJW17" s="425"/>
      <c r="KJX17" s="425"/>
      <c r="KJY17" s="425"/>
      <c r="KJZ17" s="425"/>
      <c r="KKA17" s="425"/>
      <c r="KKB17" s="425"/>
      <c r="KKC17" s="425"/>
      <c r="KKD17" s="425"/>
      <c r="KKE17" s="425"/>
      <c r="KKF17" s="425"/>
      <c r="KKG17" s="425"/>
      <c r="KKH17" s="425"/>
      <c r="KKI17" s="425"/>
      <c r="KKJ17" s="425"/>
      <c r="KKK17" s="425"/>
      <c r="KKL17" s="425"/>
      <c r="KKM17" s="425"/>
      <c r="KKN17" s="425"/>
      <c r="KKO17" s="425"/>
      <c r="KKP17" s="425"/>
      <c r="KKQ17" s="425"/>
      <c r="KKR17" s="425"/>
      <c r="KKS17" s="425"/>
      <c r="KKT17" s="425"/>
      <c r="KKU17" s="425"/>
      <c r="KKV17" s="425"/>
      <c r="KKW17" s="425"/>
      <c r="KKX17" s="425"/>
      <c r="KKY17" s="425"/>
      <c r="KKZ17" s="425"/>
      <c r="KLA17" s="425"/>
      <c r="KLB17" s="425"/>
      <c r="KLC17" s="425"/>
      <c r="KLD17" s="425"/>
      <c r="KLE17" s="425"/>
      <c r="KLF17" s="425"/>
      <c r="KLG17" s="425"/>
      <c r="KLH17" s="425"/>
      <c r="KLI17" s="425"/>
      <c r="KLJ17" s="425"/>
      <c r="KLK17" s="425"/>
      <c r="KLL17" s="425"/>
      <c r="KLM17" s="425"/>
      <c r="KLN17" s="425"/>
      <c r="KLO17" s="425"/>
      <c r="KLP17" s="425"/>
      <c r="KLQ17" s="425"/>
      <c r="KLR17" s="425"/>
      <c r="KLS17" s="425"/>
      <c r="KLT17" s="425"/>
      <c r="KLU17" s="425"/>
      <c r="KLV17" s="425"/>
      <c r="KLW17" s="425"/>
      <c r="KLX17" s="425"/>
      <c r="KLY17" s="425"/>
      <c r="KLZ17" s="425"/>
      <c r="KMA17" s="425"/>
      <c r="KMB17" s="425"/>
      <c r="KMC17" s="425"/>
      <c r="KMD17" s="425"/>
      <c r="KME17" s="425"/>
      <c r="KMF17" s="425"/>
      <c r="KMG17" s="425"/>
      <c r="KMH17" s="425"/>
      <c r="KMI17" s="425"/>
      <c r="KMJ17" s="425"/>
      <c r="KMK17" s="425"/>
      <c r="KML17" s="425"/>
      <c r="KMM17" s="425"/>
      <c r="KMN17" s="425"/>
      <c r="KMO17" s="425"/>
      <c r="KMP17" s="425"/>
      <c r="KMQ17" s="425"/>
      <c r="KMR17" s="425"/>
      <c r="KMS17" s="425"/>
      <c r="KMT17" s="425"/>
      <c r="KMU17" s="425"/>
      <c r="KMV17" s="425"/>
      <c r="KMW17" s="425"/>
      <c r="KMX17" s="425"/>
      <c r="KMY17" s="425"/>
      <c r="KMZ17" s="425"/>
      <c r="KNA17" s="425"/>
      <c r="KNB17" s="425"/>
      <c r="KNC17" s="425"/>
      <c r="KND17" s="425"/>
      <c r="KNE17" s="425"/>
      <c r="KNF17" s="425"/>
      <c r="KNG17" s="425"/>
      <c r="KNH17" s="425"/>
      <c r="KNI17" s="425"/>
      <c r="KNJ17" s="425"/>
      <c r="KNK17" s="425"/>
      <c r="KNL17" s="425"/>
      <c r="KNM17" s="425"/>
      <c r="KNN17" s="425"/>
      <c r="KNO17" s="425"/>
      <c r="KNP17" s="425"/>
      <c r="KNQ17" s="425"/>
      <c r="KNR17" s="425"/>
      <c r="KNS17" s="425"/>
      <c r="KNT17" s="425"/>
      <c r="KNU17" s="425"/>
      <c r="KNV17" s="425"/>
      <c r="KNW17" s="425"/>
      <c r="KNX17" s="425"/>
      <c r="KNY17" s="425"/>
      <c r="KNZ17" s="425"/>
      <c r="KOA17" s="425"/>
      <c r="KOB17" s="425"/>
      <c r="KOC17" s="425"/>
      <c r="KOD17" s="425"/>
      <c r="KOE17" s="425"/>
      <c r="KOF17" s="425"/>
      <c r="KOG17" s="425"/>
      <c r="KOH17" s="425"/>
      <c r="KOI17" s="425"/>
      <c r="KOJ17" s="425"/>
      <c r="KOK17" s="425"/>
      <c r="KOL17" s="425"/>
      <c r="KOM17" s="425"/>
      <c r="KON17" s="425"/>
      <c r="KOO17" s="425"/>
      <c r="KOP17" s="425"/>
      <c r="KOQ17" s="425"/>
      <c r="KOR17" s="425"/>
      <c r="KOS17" s="425"/>
      <c r="KOT17" s="425"/>
      <c r="KOU17" s="425"/>
      <c r="KOV17" s="425"/>
      <c r="KOW17" s="425"/>
      <c r="KOX17" s="425"/>
      <c r="KOY17" s="425"/>
      <c r="KOZ17" s="425"/>
      <c r="KPA17" s="425"/>
      <c r="KPB17" s="425"/>
      <c r="KPC17" s="425"/>
      <c r="KPD17" s="425"/>
      <c r="KPE17" s="425"/>
      <c r="KPF17" s="425"/>
      <c r="KPG17" s="425"/>
      <c r="KPH17" s="425"/>
      <c r="KPI17" s="425"/>
      <c r="KPJ17" s="425"/>
      <c r="KPK17" s="425"/>
      <c r="KPL17" s="425"/>
      <c r="KPM17" s="425"/>
      <c r="KPN17" s="425"/>
      <c r="KPO17" s="425"/>
      <c r="KPP17" s="425"/>
      <c r="KPQ17" s="425"/>
      <c r="KPR17" s="425"/>
      <c r="KPS17" s="425"/>
      <c r="KPT17" s="425"/>
      <c r="KPU17" s="425"/>
      <c r="KPV17" s="425"/>
      <c r="KPW17" s="425"/>
      <c r="KPX17" s="425"/>
      <c r="KPY17" s="425"/>
      <c r="KPZ17" s="425"/>
      <c r="KQA17" s="425"/>
      <c r="KQB17" s="425"/>
      <c r="KQC17" s="425"/>
      <c r="KQD17" s="425"/>
      <c r="KQE17" s="425"/>
      <c r="KQF17" s="425"/>
      <c r="KQG17" s="425"/>
      <c r="KQH17" s="425"/>
      <c r="KQI17" s="425"/>
      <c r="KQJ17" s="425"/>
      <c r="KQK17" s="425"/>
      <c r="KQL17" s="425"/>
      <c r="KQM17" s="425"/>
      <c r="KQN17" s="425"/>
      <c r="KQO17" s="425"/>
      <c r="KQP17" s="425"/>
      <c r="KQQ17" s="425"/>
      <c r="KQR17" s="425"/>
      <c r="KQS17" s="425"/>
      <c r="KQT17" s="425"/>
      <c r="KQU17" s="425"/>
      <c r="KQV17" s="425"/>
      <c r="KQW17" s="425"/>
      <c r="KQX17" s="425"/>
      <c r="KQY17" s="425"/>
      <c r="KQZ17" s="425"/>
      <c r="KRA17" s="425"/>
      <c r="KRB17" s="425"/>
      <c r="KRC17" s="425"/>
      <c r="KRD17" s="425"/>
      <c r="KRE17" s="425"/>
      <c r="KRF17" s="425"/>
      <c r="KRG17" s="425"/>
      <c r="KRH17" s="425"/>
      <c r="KRI17" s="425"/>
      <c r="KRJ17" s="425"/>
      <c r="KRK17" s="425"/>
      <c r="KRL17" s="425"/>
      <c r="KRM17" s="425"/>
      <c r="KRN17" s="425"/>
      <c r="KRO17" s="425"/>
      <c r="KRP17" s="425"/>
      <c r="KRQ17" s="425"/>
      <c r="KRR17" s="425"/>
      <c r="KRS17" s="425"/>
      <c r="KRT17" s="425"/>
      <c r="KRU17" s="425"/>
      <c r="KRV17" s="425"/>
      <c r="KRW17" s="425"/>
      <c r="KRX17" s="425"/>
      <c r="KRY17" s="425"/>
      <c r="KRZ17" s="425"/>
      <c r="KSA17" s="425"/>
      <c r="KSB17" s="425"/>
      <c r="KSC17" s="425"/>
      <c r="KSD17" s="425"/>
      <c r="KSE17" s="425"/>
      <c r="KSF17" s="425"/>
      <c r="KSG17" s="425"/>
      <c r="KSH17" s="425"/>
      <c r="KSI17" s="425"/>
      <c r="KSJ17" s="425"/>
      <c r="KSK17" s="425"/>
      <c r="KSL17" s="425"/>
      <c r="KSM17" s="425"/>
      <c r="KSN17" s="425"/>
      <c r="KSO17" s="425"/>
      <c r="KSP17" s="425"/>
      <c r="KSQ17" s="425"/>
      <c r="KSR17" s="425"/>
      <c r="KSS17" s="425"/>
      <c r="KST17" s="425"/>
      <c r="KSU17" s="425"/>
      <c r="KSV17" s="425"/>
      <c r="KSW17" s="425"/>
      <c r="KSX17" s="425"/>
      <c r="KSY17" s="425"/>
      <c r="KSZ17" s="425"/>
      <c r="KTA17" s="425"/>
      <c r="KTB17" s="425"/>
      <c r="KTC17" s="425"/>
      <c r="KTD17" s="425"/>
      <c r="KTE17" s="425"/>
      <c r="KTF17" s="425"/>
      <c r="KTG17" s="425"/>
      <c r="KTH17" s="425"/>
      <c r="KTI17" s="425"/>
      <c r="KTJ17" s="425"/>
      <c r="KTK17" s="425"/>
      <c r="KTL17" s="425"/>
      <c r="KTM17" s="425"/>
      <c r="KTN17" s="425"/>
      <c r="KTO17" s="425"/>
      <c r="KTP17" s="425"/>
      <c r="KTQ17" s="425"/>
      <c r="KTR17" s="425"/>
      <c r="KTS17" s="425"/>
      <c r="KTT17" s="425"/>
      <c r="KTU17" s="425"/>
      <c r="KTV17" s="425"/>
      <c r="KTW17" s="425"/>
      <c r="KTX17" s="425"/>
      <c r="KTY17" s="425"/>
      <c r="KTZ17" s="425"/>
      <c r="KUA17" s="425"/>
      <c r="KUB17" s="425"/>
      <c r="KUC17" s="425"/>
      <c r="KUD17" s="425"/>
      <c r="KUE17" s="425"/>
      <c r="KUF17" s="425"/>
      <c r="KUG17" s="425"/>
      <c r="KUH17" s="425"/>
      <c r="KUI17" s="425"/>
      <c r="KUJ17" s="425"/>
      <c r="KUK17" s="425"/>
      <c r="KUL17" s="425"/>
      <c r="KUM17" s="425"/>
      <c r="KUN17" s="425"/>
      <c r="KUO17" s="425"/>
      <c r="KUP17" s="425"/>
      <c r="KUQ17" s="425"/>
      <c r="KUR17" s="425"/>
      <c r="KUS17" s="425"/>
      <c r="KUT17" s="425"/>
      <c r="KUU17" s="425"/>
      <c r="KUV17" s="425"/>
      <c r="KUW17" s="425"/>
      <c r="KUX17" s="425"/>
      <c r="KUY17" s="425"/>
      <c r="KUZ17" s="425"/>
      <c r="KVA17" s="425"/>
      <c r="KVB17" s="425"/>
      <c r="KVC17" s="425"/>
      <c r="KVD17" s="425"/>
      <c r="KVE17" s="425"/>
      <c r="KVF17" s="425"/>
      <c r="KVG17" s="425"/>
      <c r="KVH17" s="425"/>
      <c r="KVI17" s="425"/>
      <c r="KVJ17" s="425"/>
      <c r="KVK17" s="425"/>
      <c r="KVL17" s="425"/>
      <c r="KVM17" s="425"/>
      <c r="KVN17" s="425"/>
      <c r="KVO17" s="425"/>
      <c r="KVP17" s="425"/>
      <c r="KVQ17" s="425"/>
      <c r="KVR17" s="425"/>
      <c r="KVS17" s="425"/>
      <c r="KVT17" s="425"/>
      <c r="KVU17" s="425"/>
      <c r="KVV17" s="425"/>
      <c r="KVW17" s="425"/>
      <c r="KVX17" s="425"/>
      <c r="KVY17" s="425"/>
      <c r="KVZ17" s="425"/>
      <c r="KWA17" s="425"/>
      <c r="KWB17" s="425"/>
      <c r="KWC17" s="425"/>
      <c r="KWD17" s="425"/>
      <c r="KWE17" s="425"/>
      <c r="KWF17" s="425"/>
      <c r="KWG17" s="425"/>
      <c r="KWH17" s="425"/>
      <c r="KWI17" s="425"/>
      <c r="KWJ17" s="425"/>
      <c r="KWK17" s="425"/>
      <c r="KWL17" s="425"/>
      <c r="KWM17" s="425"/>
      <c r="KWN17" s="425"/>
      <c r="KWO17" s="425"/>
      <c r="KWP17" s="425"/>
      <c r="KWQ17" s="425"/>
      <c r="KWR17" s="425"/>
      <c r="KWS17" s="425"/>
      <c r="KWT17" s="425"/>
      <c r="KWU17" s="425"/>
      <c r="KWV17" s="425"/>
      <c r="KWW17" s="425"/>
      <c r="KWX17" s="425"/>
      <c r="KWY17" s="425"/>
      <c r="KWZ17" s="425"/>
      <c r="KXA17" s="425"/>
      <c r="KXB17" s="425"/>
      <c r="KXC17" s="425"/>
      <c r="KXD17" s="425"/>
      <c r="KXE17" s="425"/>
      <c r="KXF17" s="425"/>
      <c r="KXG17" s="425"/>
      <c r="KXH17" s="425"/>
      <c r="KXI17" s="425"/>
      <c r="KXJ17" s="425"/>
      <c r="KXK17" s="425"/>
      <c r="KXL17" s="425"/>
      <c r="KXM17" s="425"/>
      <c r="KXN17" s="425"/>
      <c r="KXO17" s="425"/>
      <c r="KXP17" s="425"/>
      <c r="KXQ17" s="425"/>
      <c r="KXR17" s="425"/>
      <c r="KXS17" s="425"/>
      <c r="KXT17" s="425"/>
      <c r="KXU17" s="425"/>
      <c r="KXV17" s="425"/>
      <c r="KXW17" s="425"/>
      <c r="KXX17" s="425"/>
      <c r="KXY17" s="425"/>
      <c r="KXZ17" s="425"/>
      <c r="KYA17" s="425"/>
      <c r="KYB17" s="425"/>
      <c r="KYC17" s="425"/>
      <c r="KYD17" s="425"/>
      <c r="KYE17" s="425"/>
      <c r="KYF17" s="425"/>
      <c r="KYG17" s="425"/>
      <c r="KYH17" s="425"/>
      <c r="KYI17" s="425"/>
      <c r="KYJ17" s="425"/>
      <c r="KYK17" s="425"/>
      <c r="KYL17" s="425"/>
      <c r="KYM17" s="425"/>
      <c r="KYN17" s="425"/>
      <c r="KYO17" s="425"/>
      <c r="KYP17" s="425"/>
      <c r="KYQ17" s="425"/>
      <c r="KYR17" s="425"/>
      <c r="KYS17" s="425"/>
      <c r="KYT17" s="425"/>
      <c r="KYU17" s="425"/>
      <c r="KYV17" s="425"/>
      <c r="KYW17" s="425"/>
      <c r="KYX17" s="425"/>
      <c r="KYY17" s="425"/>
      <c r="KYZ17" s="425"/>
      <c r="KZA17" s="425"/>
      <c r="KZB17" s="425"/>
      <c r="KZC17" s="425"/>
      <c r="KZD17" s="425"/>
      <c r="KZE17" s="425"/>
      <c r="KZF17" s="425"/>
      <c r="KZG17" s="425"/>
      <c r="KZH17" s="425"/>
      <c r="KZI17" s="425"/>
      <c r="KZJ17" s="425"/>
      <c r="KZK17" s="425"/>
      <c r="KZL17" s="425"/>
      <c r="KZM17" s="425"/>
      <c r="KZN17" s="425"/>
      <c r="KZO17" s="425"/>
      <c r="KZP17" s="425"/>
      <c r="KZQ17" s="425"/>
      <c r="KZR17" s="425"/>
      <c r="KZS17" s="425"/>
      <c r="KZT17" s="425"/>
      <c r="KZU17" s="425"/>
      <c r="KZV17" s="425"/>
      <c r="KZW17" s="425"/>
      <c r="KZX17" s="425"/>
      <c r="KZY17" s="425"/>
      <c r="KZZ17" s="425"/>
      <c r="LAA17" s="425"/>
      <c r="LAB17" s="425"/>
      <c r="LAC17" s="425"/>
      <c r="LAD17" s="425"/>
      <c r="LAE17" s="425"/>
      <c r="LAF17" s="425"/>
      <c r="LAG17" s="425"/>
      <c r="LAH17" s="425"/>
      <c r="LAI17" s="425"/>
      <c r="LAJ17" s="425"/>
      <c r="LAK17" s="425"/>
      <c r="LAL17" s="425"/>
      <c r="LAM17" s="425"/>
      <c r="LAN17" s="425"/>
      <c r="LAO17" s="425"/>
      <c r="LAP17" s="425"/>
      <c r="LAQ17" s="425"/>
      <c r="LAR17" s="425"/>
      <c r="LAS17" s="425"/>
      <c r="LAT17" s="425"/>
      <c r="LAU17" s="425"/>
      <c r="LAV17" s="425"/>
      <c r="LAW17" s="425"/>
      <c r="LAX17" s="425"/>
      <c r="LAY17" s="425"/>
      <c r="LAZ17" s="425"/>
      <c r="LBA17" s="425"/>
      <c r="LBB17" s="425"/>
      <c r="LBC17" s="425"/>
      <c r="LBD17" s="425"/>
      <c r="LBE17" s="425"/>
      <c r="LBF17" s="425"/>
      <c r="LBG17" s="425"/>
      <c r="LBH17" s="425"/>
      <c r="LBI17" s="425"/>
      <c r="LBJ17" s="425"/>
      <c r="LBK17" s="425"/>
      <c r="LBL17" s="425"/>
      <c r="LBM17" s="425"/>
      <c r="LBN17" s="425"/>
      <c r="LBO17" s="425"/>
      <c r="LBP17" s="425"/>
      <c r="LBQ17" s="425"/>
      <c r="LBR17" s="425"/>
      <c r="LBS17" s="425"/>
      <c r="LBT17" s="425"/>
      <c r="LBU17" s="425"/>
      <c r="LBV17" s="425"/>
      <c r="LBW17" s="425"/>
      <c r="LBX17" s="425"/>
      <c r="LBY17" s="425"/>
      <c r="LBZ17" s="425"/>
      <c r="LCA17" s="425"/>
      <c r="LCB17" s="425"/>
      <c r="LCC17" s="425"/>
      <c r="LCD17" s="425"/>
      <c r="LCE17" s="425"/>
      <c r="LCF17" s="425"/>
      <c r="LCG17" s="425"/>
      <c r="LCH17" s="425"/>
      <c r="LCI17" s="425"/>
      <c r="LCJ17" s="425"/>
      <c r="LCK17" s="425"/>
      <c r="LCL17" s="425"/>
      <c r="LCM17" s="425"/>
      <c r="LCN17" s="425"/>
      <c r="LCO17" s="425"/>
      <c r="LCP17" s="425"/>
      <c r="LCQ17" s="425"/>
      <c r="LCR17" s="425"/>
      <c r="LCS17" s="425"/>
      <c r="LCT17" s="425"/>
      <c r="LCU17" s="425"/>
      <c r="LCV17" s="425"/>
      <c r="LCW17" s="425"/>
      <c r="LCX17" s="425"/>
      <c r="LCY17" s="425"/>
      <c r="LCZ17" s="425"/>
      <c r="LDA17" s="425"/>
      <c r="LDB17" s="425"/>
      <c r="LDC17" s="425"/>
      <c r="LDD17" s="425"/>
      <c r="LDE17" s="425"/>
      <c r="LDF17" s="425"/>
      <c r="LDG17" s="425"/>
      <c r="LDH17" s="425"/>
      <c r="LDI17" s="425"/>
      <c r="LDJ17" s="425"/>
      <c r="LDK17" s="425"/>
      <c r="LDL17" s="425"/>
      <c r="LDM17" s="425"/>
      <c r="LDN17" s="425"/>
      <c r="LDO17" s="425"/>
      <c r="LDP17" s="425"/>
      <c r="LDQ17" s="425"/>
      <c r="LDR17" s="425"/>
      <c r="LDS17" s="425"/>
      <c r="LDT17" s="425"/>
      <c r="LDU17" s="425"/>
      <c r="LDV17" s="425"/>
      <c r="LDW17" s="425"/>
      <c r="LDX17" s="425"/>
      <c r="LDY17" s="425"/>
      <c r="LDZ17" s="425"/>
      <c r="LEA17" s="425"/>
      <c r="LEB17" s="425"/>
      <c r="LEC17" s="425"/>
      <c r="LED17" s="425"/>
      <c r="LEE17" s="425"/>
      <c r="LEF17" s="425"/>
      <c r="LEG17" s="425"/>
      <c r="LEH17" s="425"/>
      <c r="LEI17" s="425"/>
      <c r="LEJ17" s="425"/>
      <c r="LEK17" s="425"/>
      <c r="LEL17" s="425"/>
      <c r="LEM17" s="425"/>
      <c r="LEN17" s="425"/>
      <c r="LEO17" s="425"/>
      <c r="LEP17" s="425"/>
      <c r="LEQ17" s="425"/>
      <c r="LER17" s="425"/>
      <c r="LES17" s="425"/>
      <c r="LET17" s="425"/>
      <c r="LEU17" s="425"/>
      <c r="LEV17" s="425"/>
      <c r="LEW17" s="425"/>
      <c r="LEX17" s="425"/>
      <c r="LEY17" s="425"/>
      <c r="LEZ17" s="425"/>
      <c r="LFA17" s="425"/>
      <c r="LFB17" s="425"/>
      <c r="LFC17" s="425"/>
      <c r="LFD17" s="425"/>
      <c r="LFE17" s="425"/>
      <c r="LFF17" s="425"/>
      <c r="LFG17" s="425"/>
      <c r="LFH17" s="425"/>
      <c r="LFI17" s="425"/>
      <c r="LFJ17" s="425"/>
      <c r="LFK17" s="425"/>
      <c r="LFL17" s="425"/>
      <c r="LFM17" s="425"/>
      <c r="LFN17" s="425"/>
      <c r="LFO17" s="425"/>
      <c r="LFP17" s="425"/>
      <c r="LFQ17" s="425"/>
      <c r="LFR17" s="425"/>
      <c r="LFS17" s="425"/>
      <c r="LFT17" s="425"/>
      <c r="LFU17" s="425"/>
      <c r="LFV17" s="425"/>
      <c r="LFW17" s="425"/>
      <c r="LFX17" s="425"/>
      <c r="LFY17" s="425"/>
      <c r="LFZ17" s="425"/>
      <c r="LGA17" s="425"/>
      <c r="LGB17" s="425"/>
      <c r="LGC17" s="425"/>
      <c r="LGD17" s="425"/>
      <c r="LGE17" s="425"/>
      <c r="LGF17" s="425"/>
      <c r="LGG17" s="425"/>
      <c r="LGH17" s="425"/>
      <c r="LGI17" s="425"/>
      <c r="LGJ17" s="425"/>
      <c r="LGK17" s="425"/>
      <c r="LGL17" s="425"/>
      <c r="LGM17" s="425"/>
      <c r="LGN17" s="425"/>
      <c r="LGO17" s="425"/>
      <c r="LGP17" s="425"/>
      <c r="LGQ17" s="425"/>
      <c r="LGR17" s="425"/>
      <c r="LGS17" s="425"/>
      <c r="LGT17" s="425"/>
      <c r="LGU17" s="425"/>
      <c r="LGV17" s="425"/>
      <c r="LGW17" s="425"/>
      <c r="LGX17" s="425"/>
      <c r="LGY17" s="425"/>
      <c r="LGZ17" s="425"/>
      <c r="LHA17" s="425"/>
      <c r="LHB17" s="425"/>
      <c r="LHC17" s="425"/>
      <c r="LHD17" s="425"/>
      <c r="LHE17" s="425"/>
      <c r="LHF17" s="425"/>
      <c r="LHG17" s="425"/>
      <c r="LHH17" s="425"/>
      <c r="LHI17" s="425"/>
      <c r="LHJ17" s="425"/>
      <c r="LHK17" s="425"/>
      <c r="LHL17" s="425"/>
      <c r="LHM17" s="425"/>
      <c r="LHN17" s="425"/>
      <c r="LHO17" s="425"/>
      <c r="LHP17" s="425"/>
      <c r="LHQ17" s="425"/>
      <c r="LHR17" s="425"/>
      <c r="LHS17" s="425"/>
      <c r="LHT17" s="425"/>
      <c r="LHU17" s="425"/>
      <c r="LHV17" s="425"/>
      <c r="LHW17" s="425"/>
      <c r="LHX17" s="425"/>
      <c r="LHY17" s="425"/>
      <c r="LHZ17" s="425"/>
      <c r="LIA17" s="425"/>
      <c r="LIB17" s="425"/>
      <c r="LIC17" s="425"/>
      <c r="LID17" s="425"/>
      <c r="LIE17" s="425"/>
      <c r="LIF17" s="425"/>
      <c r="LIG17" s="425"/>
      <c r="LIH17" s="425"/>
      <c r="LII17" s="425"/>
      <c r="LIJ17" s="425"/>
      <c r="LIK17" s="425"/>
      <c r="LIL17" s="425"/>
      <c r="LIM17" s="425"/>
      <c r="LIN17" s="425"/>
      <c r="LIO17" s="425"/>
      <c r="LIP17" s="425"/>
      <c r="LIQ17" s="425"/>
      <c r="LIR17" s="425"/>
      <c r="LIS17" s="425"/>
      <c r="LIT17" s="425"/>
      <c r="LIU17" s="425"/>
      <c r="LIV17" s="425"/>
      <c r="LIW17" s="425"/>
      <c r="LIX17" s="425"/>
      <c r="LIY17" s="425"/>
      <c r="LIZ17" s="425"/>
      <c r="LJA17" s="425"/>
      <c r="LJB17" s="425"/>
      <c r="LJC17" s="425"/>
      <c r="LJD17" s="425"/>
      <c r="LJE17" s="425"/>
      <c r="LJF17" s="425"/>
      <c r="LJG17" s="425"/>
      <c r="LJH17" s="425"/>
      <c r="LJI17" s="425"/>
      <c r="LJJ17" s="425"/>
      <c r="LJK17" s="425"/>
      <c r="LJL17" s="425"/>
      <c r="LJM17" s="425"/>
      <c r="LJN17" s="425"/>
      <c r="LJO17" s="425"/>
      <c r="LJP17" s="425"/>
      <c r="LJQ17" s="425"/>
      <c r="LJR17" s="425"/>
      <c r="LJS17" s="425"/>
      <c r="LJT17" s="425"/>
      <c r="LJU17" s="425"/>
      <c r="LJV17" s="425"/>
      <c r="LJW17" s="425"/>
      <c r="LJX17" s="425"/>
      <c r="LJY17" s="425"/>
      <c r="LJZ17" s="425"/>
      <c r="LKA17" s="425"/>
      <c r="LKB17" s="425"/>
      <c r="LKC17" s="425"/>
      <c r="LKD17" s="425"/>
      <c r="LKE17" s="425"/>
      <c r="LKF17" s="425"/>
      <c r="LKG17" s="425"/>
      <c r="LKH17" s="425"/>
      <c r="LKI17" s="425"/>
      <c r="LKJ17" s="425"/>
      <c r="LKK17" s="425"/>
      <c r="LKL17" s="425"/>
      <c r="LKM17" s="425"/>
      <c r="LKN17" s="425"/>
      <c r="LKO17" s="425"/>
      <c r="LKP17" s="425"/>
      <c r="LKQ17" s="425"/>
      <c r="LKR17" s="425"/>
      <c r="LKS17" s="425"/>
      <c r="LKT17" s="425"/>
      <c r="LKU17" s="425"/>
      <c r="LKV17" s="425"/>
      <c r="LKW17" s="425"/>
      <c r="LKX17" s="425"/>
      <c r="LKY17" s="425"/>
      <c r="LKZ17" s="425"/>
      <c r="LLA17" s="425"/>
      <c r="LLB17" s="425"/>
      <c r="LLC17" s="425"/>
      <c r="LLD17" s="425"/>
      <c r="LLE17" s="425"/>
      <c r="LLF17" s="425"/>
      <c r="LLG17" s="425"/>
      <c r="LLH17" s="425"/>
      <c r="LLI17" s="425"/>
      <c r="LLJ17" s="425"/>
      <c r="LLK17" s="425"/>
      <c r="LLL17" s="425"/>
      <c r="LLM17" s="425"/>
      <c r="LLN17" s="425"/>
      <c r="LLO17" s="425"/>
      <c r="LLP17" s="425"/>
      <c r="LLQ17" s="425"/>
      <c r="LLR17" s="425"/>
      <c r="LLS17" s="425"/>
      <c r="LLT17" s="425"/>
      <c r="LLU17" s="425"/>
      <c r="LLV17" s="425"/>
      <c r="LLW17" s="425"/>
      <c r="LLX17" s="425"/>
      <c r="LLY17" s="425"/>
      <c r="LLZ17" s="425"/>
      <c r="LMA17" s="425"/>
      <c r="LMB17" s="425"/>
      <c r="LMC17" s="425"/>
      <c r="LMD17" s="425"/>
      <c r="LME17" s="425"/>
      <c r="LMF17" s="425"/>
      <c r="LMG17" s="425"/>
      <c r="LMH17" s="425"/>
      <c r="LMI17" s="425"/>
      <c r="LMJ17" s="425"/>
      <c r="LMK17" s="425"/>
      <c r="LML17" s="425"/>
      <c r="LMM17" s="425"/>
      <c r="LMN17" s="425"/>
      <c r="LMO17" s="425"/>
      <c r="LMP17" s="425"/>
      <c r="LMQ17" s="425"/>
      <c r="LMR17" s="425"/>
      <c r="LMS17" s="425"/>
      <c r="LMT17" s="425"/>
      <c r="LMU17" s="425"/>
      <c r="LMV17" s="425"/>
      <c r="LMW17" s="425"/>
      <c r="LMX17" s="425"/>
      <c r="LMY17" s="425"/>
      <c r="LMZ17" s="425"/>
      <c r="LNA17" s="425"/>
      <c r="LNB17" s="425"/>
      <c r="LNC17" s="425"/>
      <c r="LND17" s="425"/>
      <c r="LNE17" s="425"/>
      <c r="LNF17" s="425"/>
      <c r="LNG17" s="425"/>
      <c r="LNH17" s="425"/>
      <c r="LNI17" s="425"/>
      <c r="LNJ17" s="425"/>
      <c r="LNK17" s="425"/>
      <c r="LNL17" s="425"/>
      <c r="LNM17" s="425"/>
      <c r="LNN17" s="425"/>
      <c r="LNO17" s="425"/>
      <c r="LNP17" s="425"/>
      <c r="LNQ17" s="425"/>
      <c r="LNR17" s="425"/>
      <c r="LNS17" s="425"/>
      <c r="LNT17" s="425"/>
      <c r="LNU17" s="425"/>
      <c r="LNV17" s="425"/>
      <c r="LNW17" s="425"/>
      <c r="LNX17" s="425"/>
      <c r="LNY17" s="425"/>
      <c r="LNZ17" s="425"/>
      <c r="LOA17" s="425"/>
      <c r="LOB17" s="425"/>
      <c r="LOC17" s="425"/>
      <c r="LOD17" s="425"/>
      <c r="LOE17" s="425"/>
      <c r="LOF17" s="425"/>
      <c r="LOG17" s="425"/>
      <c r="LOH17" s="425"/>
      <c r="LOI17" s="425"/>
      <c r="LOJ17" s="425"/>
      <c r="LOK17" s="425"/>
      <c r="LOL17" s="425"/>
      <c r="LOM17" s="425"/>
      <c r="LON17" s="425"/>
      <c r="LOO17" s="425"/>
      <c r="LOP17" s="425"/>
      <c r="LOQ17" s="425"/>
      <c r="LOR17" s="425"/>
      <c r="LOS17" s="425"/>
      <c r="LOT17" s="425"/>
      <c r="LOU17" s="425"/>
      <c r="LOV17" s="425"/>
      <c r="LOW17" s="425"/>
      <c r="LOX17" s="425"/>
      <c r="LOY17" s="425"/>
      <c r="LOZ17" s="425"/>
      <c r="LPA17" s="425"/>
      <c r="LPB17" s="425"/>
      <c r="LPC17" s="425"/>
      <c r="LPD17" s="425"/>
      <c r="LPE17" s="425"/>
      <c r="LPF17" s="425"/>
      <c r="LPG17" s="425"/>
      <c r="LPH17" s="425"/>
      <c r="LPI17" s="425"/>
      <c r="LPJ17" s="425"/>
      <c r="LPK17" s="425"/>
      <c r="LPL17" s="425"/>
      <c r="LPM17" s="425"/>
      <c r="LPN17" s="425"/>
      <c r="LPO17" s="425"/>
      <c r="LPP17" s="425"/>
      <c r="LPQ17" s="425"/>
      <c r="LPR17" s="425"/>
      <c r="LPS17" s="425"/>
      <c r="LPT17" s="425"/>
      <c r="LPU17" s="425"/>
      <c r="LPV17" s="425"/>
      <c r="LPW17" s="425"/>
      <c r="LPX17" s="425"/>
      <c r="LPY17" s="425"/>
      <c r="LPZ17" s="425"/>
      <c r="LQA17" s="425"/>
      <c r="LQB17" s="425"/>
      <c r="LQC17" s="425"/>
      <c r="LQD17" s="425"/>
      <c r="LQE17" s="425"/>
      <c r="LQF17" s="425"/>
      <c r="LQG17" s="425"/>
      <c r="LQH17" s="425"/>
      <c r="LQI17" s="425"/>
      <c r="LQJ17" s="425"/>
      <c r="LQK17" s="425"/>
      <c r="LQL17" s="425"/>
      <c r="LQM17" s="425"/>
      <c r="LQN17" s="425"/>
      <c r="LQO17" s="425"/>
      <c r="LQP17" s="425"/>
      <c r="LQQ17" s="425"/>
      <c r="LQR17" s="425"/>
      <c r="LQS17" s="425"/>
      <c r="LQT17" s="425"/>
      <c r="LQU17" s="425"/>
      <c r="LQV17" s="425"/>
      <c r="LQW17" s="425"/>
      <c r="LQX17" s="425"/>
      <c r="LQY17" s="425"/>
      <c r="LQZ17" s="425"/>
      <c r="LRA17" s="425"/>
      <c r="LRB17" s="425"/>
      <c r="LRC17" s="425"/>
      <c r="LRD17" s="425"/>
      <c r="LRE17" s="425"/>
      <c r="LRF17" s="425"/>
      <c r="LRG17" s="425"/>
      <c r="LRH17" s="425"/>
      <c r="LRI17" s="425"/>
      <c r="LRJ17" s="425"/>
      <c r="LRK17" s="425"/>
      <c r="LRL17" s="425"/>
      <c r="LRM17" s="425"/>
      <c r="LRN17" s="425"/>
      <c r="LRO17" s="425"/>
      <c r="LRP17" s="425"/>
      <c r="LRQ17" s="425"/>
      <c r="LRR17" s="425"/>
      <c r="LRS17" s="425"/>
      <c r="LRT17" s="425"/>
      <c r="LRU17" s="425"/>
      <c r="LRV17" s="425"/>
      <c r="LRW17" s="425"/>
      <c r="LRX17" s="425"/>
      <c r="LRY17" s="425"/>
      <c r="LRZ17" s="425"/>
      <c r="LSA17" s="425"/>
      <c r="LSB17" s="425"/>
      <c r="LSC17" s="425"/>
      <c r="LSD17" s="425"/>
      <c r="LSE17" s="425"/>
      <c r="LSF17" s="425"/>
      <c r="LSG17" s="425"/>
      <c r="LSH17" s="425"/>
      <c r="LSI17" s="425"/>
      <c r="LSJ17" s="425"/>
      <c r="LSK17" s="425"/>
      <c r="LSL17" s="425"/>
      <c r="LSM17" s="425"/>
      <c r="LSN17" s="425"/>
      <c r="LSO17" s="425"/>
      <c r="LSP17" s="425"/>
      <c r="LSQ17" s="425"/>
      <c r="LSR17" s="425"/>
      <c r="LSS17" s="425"/>
      <c r="LST17" s="425"/>
      <c r="LSU17" s="425"/>
      <c r="LSV17" s="425"/>
      <c r="LSW17" s="425"/>
      <c r="LSX17" s="425"/>
      <c r="LSY17" s="425"/>
      <c r="LSZ17" s="425"/>
      <c r="LTA17" s="425"/>
      <c r="LTB17" s="425"/>
      <c r="LTC17" s="425"/>
      <c r="LTD17" s="425"/>
      <c r="LTE17" s="425"/>
      <c r="LTF17" s="425"/>
      <c r="LTG17" s="425"/>
      <c r="LTH17" s="425"/>
      <c r="LTI17" s="425"/>
      <c r="LTJ17" s="425"/>
      <c r="LTK17" s="425"/>
      <c r="LTL17" s="425"/>
      <c r="LTM17" s="425"/>
      <c r="LTN17" s="425"/>
      <c r="LTO17" s="425"/>
      <c r="LTP17" s="425"/>
      <c r="LTQ17" s="425"/>
      <c r="LTR17" s="425"/>
      <c r="LTS17" s="425"/>
      <c r="LTT17" s="425"/>
      <c r="LTU17" s="425"/>
      <c r="LTV17" s="425"/>
      <c r="LTW17" s="425"/>
      <c r="LTX17" s="425"/>
      <c r="LTY17" s="425"/>
      <c r="LTZ17" s="425"/>
      <c r="LUA17" s="425"/>
      <c r="LUB17" s="425"/>
      <c r="LUC17" s="425"/>
      <c r="LUD17" s="425"/>
      <c r="LUE17" s="425"/>
      <c r="LUF17" s="425"/>
      <c r="LUG17" s="425"/>
      <c r="LUH17" s="425"/>
      <c r="LUI17" s="425"/>
      <c r="LUJ17" s="425"/>
      <c r="LUK17" s="425"/>
      <c r="LUL17" s="425"/>
      <c r="LUM17" s="425"/>
      <c r="LUN17" s="425"/>
      <c r="LUO17" s="425"/>
      <c r="LUP17" s="425"/>
      <c r="LUQ17" s="425"/>
      <c r="LUR17" s="425"/>
      <c r="LUS17" s="425"/>
      <c r="LUT17" s="425"/>
      <c r="LUU17" s="425"/>
      <c r="LUV17" s="425"/>
      <c r="LUW17" s="425"/>
      <c r="LUX17" s="425"/>
      <c r="LUY17" s="425"/>
      <c r="LUZ17" s="425"/>
      <c r="LVA17" s="425"/>
      <c r="LVB17" s="425"/>
      <c r="LVC17" s="425"/>
      <c r="LVD17" s="425"/>
      <c r="LVE17" s="425"/>
      <c r="LVF17" s="425"/>
      <c r="LVG17" s="425"/>
      <c r="LVH17" s="425"/>
      <c r="LVI17" s="425"/>
      <c r="LVJ17" s="425"/>
      <c r="LVK17" s="425"/>
      <c r="LVL17" s="425"/>
      <c r="LVM17" s="425"/>
      <c r="LVN17" s="425"/>
      <c r="LVO17" s="425"/>
      <c r="LVP17" s="425"/>
      <c r="LVQ17" s="425"/>
      <c r="LVR17" s="425"/>
      <c r="LVS17" s="425"/>
      <c r="LVT17" s="425"/>
      <c r="LVU17" s="425"/>
      <c r="LVV17" s="425"/>
      <c r="LVW17" s="425"/>
      <c r="LVX17" s="425"/>
      <c r="LVY17" s="425"/>
      <c r="LVZ17" s="425"/>
      <c r="LWA17" s="425"/>
      <c r="LWB17" s="425"/>
      <c r="LWC17" s="425"/>
      <c r="LWD17" s="425"/>
      <c r="LWE17" s="425"/>
      <c r="LWF17" s="425"/>
      <c r="LWG17" s="425"/>
      <c r="LWH17" s="425"/>
      <c r="LWI17" s="425"/>
      <c r="LWJ17" s="425"/>
      <c r="LWK17" s="425"/>
      <c r="LWL17" s="425"/>
      <c r="LWM17" s="425"/>
      <c r="LWN17" s="425"/>
      <c r="LWO17" s="425"/>
      <c r="LWP17" s="425"/>
      <c r="LWQ17" s="425"/>
      <c r="LWR17" s="425"/>
      <c r="LWS17" s="425"/>
      <c r="LWT17" s="425"/>
      <c r="LWU17" s="425"/>
      <c r="LWV17" s="425"/>
      <c r="LWW17" s="425"/>
      <c r="LWX17" s="425"/>
      <c r="LWY17" s="425"/>
      <c r="LWZ17" s="425"/>
      <c r="LXA17" s="425"/>
      <c r="LXB17" s="425"/>
      <c r="LXC17" s="425"/>
      <c r="LXD17" s="425"/>
      <c r="LXE17" s="425"/>
      <c r="LXF17" s="425"/>
      <c r="LXG17" s="425"/>
      <c r="LXH17" s="425"/>
      <c r="LXI17" s="425"/>
      <c r="LXJ17" s="425"/>
      <c r="LXK17" s="425"/>
      <c r="LXL17" s="425"/>
      <c r="LXM17" s="425"/>
      <c r="LXN17" s="425"/>
      <c r="LXO17" s="425"/>
      <c r="LXP17" s="425"/>
      <c r="LXQ17" s="425"/>
      <c r="LXR17" s="425"/>
      <c r="LXS17" s="425"/>
      <c r="LXT17" s="425"/>
      <c r="LXU17" s="425"/>
      <c r="LXV17" s="425"/>
      <c r="LXW17" s="425"/>
      <c r="LXX17" s="425"/>
      <c r="LXY17" s="425"/>
      <c r="LXZ17" s="425"/>
      <c r="LYA17" s="425"/>
      <c r="LYB17" s="425"/>
      <c r="LYC17" s="425"/>
      <c r="LYD17" s="425"/>
      <c r="LYE17" s="425"/>
      <c r="LYF17" s="425"/>
      <c r="LYG17" s="425"/>
      <c r="LYH17" s="425"/>
      <c r="LYI17" s="425"/>
      <c r="LYJ17" s="425"/>
      <c r="LYK17" s="425"/>
      <c r="LYL17" s="425"/>
      <c r="LYM17" s="425"/>
      <c r="LYN17" s="425"/>
      <c r="LYO17" s="425"/>
      <c r="LYP17" s="425"/>
      <c r="LYQ17" s="425"/>
      <c r="LYR17" s="425"/>
      <c r="LYS17" s="425"/>
      <c r="LYT17" s="425"/>
      <c r="LYU17" s="425"/>
      <c r="LYV17" s="425"/>
      <c r="LYW17" s="425"/>
      <c r="LYX17" s="425"/>
      <c r="LYY17" s="425"/>
      <c r="LYZ17" s="425"/>
      <c r="LZA17" s="425"/>
      <c r="LZB17" s="425"/>
      <c r="LZC17" s="425"/>
      <c r="LZD17" s="425"/>
      <c r="LZE17" s="425"/>
      <c r="LZF17" s="425"/>
      <c r="LZG17" s="425"/>
      <c r="LZH17" s="425"/>
      <c r="LZI17" s="425"/>
      <c r="LZJ17" s="425"/>
      <c r="LZK17" s="425"/>
      <c r="LZL17" s="425"/>
      <c r="LZM17" s="425"/>
      <c r="LZN17" s="425"/>
      <c r="LZO17" s="425"/>
      <c r="LZP17" s="425"/>
      <c r="LZQ17" s="425"/>
      <c r="LZR17" s="425"/>
      <c r="LZS17" s="425"/>
      <c r="LZT17" s="425"/>
      <c r="LZU17" s="425"/>
      <c r="LZV17" s="425"/>
      <c r="LZW17" s="425"/>
      <c r="LZX17" s="425"/>
      <c r="LZY17" s="425"/>
      <c r="LZZ17" s="425"/>
      <c r="MAA17" s="425"/>
      <c r="MAB17" s="425"/>
      <c r="MAC17" s="425"/>
      <c r="MAD17" s="425"/>
      <c r="MAE17" s="425"/>
      <c r="MAF17" s="425"/>
      <c r="MAG17" s="425"/>
      <c r="MAH17" s="425"/>
      <c r="MAI17" s="425"/>
      <c r="MAJ17" s="425"/>
      <c r="MAK17" s="425"/>
      <c r="MAL17" s="425"/>
      <c r="MAM17" s="425"/>
      <c r="MAN17" s="425"/>
      <c r="MAO17" s="425"/>
      <c r="MAP17" s="425"/>
      <c r="MAQ17" s="425"/>
      <c r="MAR17" s="425"/>
      <c r="MAS17" s="425"/>
      <c r="MAT17" s="425"/>
      <c r="MAU17" s="425"/>
      <c r="MAV17" s="425"/>
      <c r="MAW17" s="425"/>
      <c r="MAX17" s="425"/>
      <c r="MAY17" s="425"/>
      <c r="MAZ17" s="425"/>
      <c r="MBA17" s="425"/>
      <c r="MBB17" s="425"/>
      <c r="MBC17" s="425"/>
      <c r="MBD17" s="425"/>
      <c r="MBE17" s="425"/>
      <c r="MBF17" s="425"/>
      <c r="MBG17" s="425"/>
      <c r="MBH17" s="425"/>
      <c r="MBI17" s="425"/>
      <c r="MBJ17" s="425"/>
      <c r="MBK17" s="425"/>
      <c r="MBL17" s="425"/>
      <c r="MBM17" s="425"/>
      <c r="MBN17" s="425"/>
      <c r="MBO17" s="425"/>
      <c r="MBP17" s="425"/>
      <c r="MBQ17" s="425"/>
      <c r="MBR17" s="425"/>
      <c r="MBS17" s="425"/>
      <c r="MBT17" s="425"/>
      <c r="MBU17" s="425"/>
      <c r="MBV17" s="425"/>
      <c r="MBW17" s="425"/>
      <c r="MBX17" s="425"/>
      <c r="MBY17" s="425"/>
      <c r="MBZ17" s="425"/>
      <c r="MCA17" s="425"/>
      <c r="MCB17" s="425"/>
      <c r="MCC17" s="425"/>
      <c r="MCD17" s="425"/>
      <c r="MCE17" s="425"/>
      <c r="MCF17" s="425"/>
      <c r="MCG17" s="425"/>
      <c r="MCH17" s="425"/>
      <c r="MCI17" s="425"/>
      <c r="MCJ17" s="425"/>
      <c r="MCK17" s="425"/>
      <c r="MCL17" s="425"/>
      <c r="MCM17" s="425"/>
      <c r="MCN17" s="425"/>
      <c r="MCO17" s="425"/>
      <c r="MCP17" s="425"/>
      <c r="MCQ17" s="425"/>
      <c r="MCR17" s="425"/>
      <c r="MCS17" s="425"/>
      <c r="MCT17" s="425"/>
      <c r="MCU17" s="425"/>
      <c r="MCV17" s="425"/>
      <c r="MCW17" s="425"/>
      <c r="MCX17" s="425"/>
      <c r="MCY17" s="425"/>
      <c r="MCZ17" s="425"/>
      <c r="MDA17" s="425"/>
      <c r="MDB17" s="425"/>
      <c r="MDC17" s="425"/>
      <c r="MDD17" s="425"/>
      <c r="MDE17" s="425"/>
      <c r="MDF17" s="425"/>
      <c r="MDG17" s="425"/>
      <c r="MDH17" s="425"/>
      <c r="MDI17" s="425"/>
      <c r="MDJ17" s="425"/>
      <c r="MDK17" s="425"/>
      <c r="MDL17" s="425"/>
      <c r="MDM17" s="425"/>
      <c r="MDN17" s="425"/>
      <c r="MDO17" s="425"/>
      <c r="MDP17" s="425"/>
      <c r="MDQ17" s="425"/>
      <c r="MDR17" s="425"/>
      <c r="MDS17" s="425"/>
      <c r="MDT17" s="425"/>
      <c r="MDU17" s="425"/>
      <c r="MDV17" s="425"/>
      <c r="MDW17" s="425"/>
      <c r="MDX17" s="425"/>
      <c r="MDY17" s="425"/>
      <c r="MDZ17" s="425"/>
      <c r="MEA17" s="425"/>
      <c r="MEB17" s="425"/>
      <c r="MEC17" s="425"/>
      <c r="MED17" s="425"/>
      <c r="MEE17" s="425"/>
      <c r="MEF17" s="425"/>
      <c r="MEG17" s="425"/>
      <c r="MEH17" s="425"/>
      <c r="MEI17" s="425"/>
      <c r="MEJ17" s="425"/>
      <c r="MEK17" s="425"/>
      <c r="MEL17" s="425"/>
      <c r="MEM17" s="425"/>
      <c r="MEN17" s="425"/>
      <c r="MEO17" s="425"/>
      <c r="MEP17" s="425"/>
      <c r="MEQ17" s="425"/>
      <c r="MER17" s="425"/>
      <c r="MES17" s="425"/>
      <c r="MET17" s="425"/>
      <c r="MEU17" s="425"/>
      <c r="MEV17" s="425"/>
      <c r="MEW17" s="425"/>
      <c r="MEX17" s="425"/>
      <c r="MEY17" s="425"/>
      <c r="MEZ17" s="425"/>
      <c r="MFA17" s="425"/>
      <c r="MFB17" s="425"/>
      <c r="MFC17" s="425"/>
      <c r="MFD17" s="425"/>
      <c r="MFE17" s="425"/>
      <c r="MFF17" s="425"/>
      <c r="MFG17" s="425"/>
      <c r="MFH17" s="425"/>
      <c r="MFI17" s="425"/>
      <c r="MFJ17" s="425"/>
      <c r="MFK17" s="425"/>
      <c r="MFL17" s="425"/>
      <c r="MFM17" s="425"/>
      <c r="MFN17" s="425"/>
      <c r="MFO17" s="425"/>
      <c r="MFP17" s="425"/>
      <c r="MFQ17" s="425"/>
      <c r="MFR17" s="425"/>
      <c r="MFS17" s="425"/>
      <c r="MFT17" s="425"/>
      <c r="MFU17" s="425"/>
      <c r="MFV17" s="425"/>
      <c r="MFW17" s="425"/>
      <c r="MFX17" s="425"/>
      <c r="MFY17" s="425"/>
      <c r="MFZ17" s="425"/>
      <c r="MGA17" s="425"/>
      <c r="MGB17" s="425"/>
      <c r="MGC17" s="425"/>
      <c r="MGD17" s="425"/>
      <c r="MGE17" s="425"/>
      <c r="MGF17" s="425"/>
      <c r="MGG17" s="425"/>
      <c r="MGH17" s="425"/>
      <c r="MGI17" s="425"/>
      <c r="MGJ17" s="425"/>
      <c r="MGK17" s="425"/>
      <c r="MGL17" s="425"/>
      <c r="MGM17" s="425"/>
      <c r="MGN17" s="425"/>
      <c r="MGO17" s="425"/>
      <c r="MGP17" s="425"/>
      <c r="MGQ17" s="425"/>
      <c r="MGR17" s="425"/>
      <c r="MGS17" s="425"/>
      <c r="MGT17" s="425"/>
      <c r="MGU17" s="425"/>
      <c r="MGV17" s="425"/>
      <c r="MGW17" s="425"/>
      <c r="MGX17" s="425"/>
      <c r="MGY17" s="425"/>
      <c r="MGZ17" s="425"/>
      <c r="MHA17" s="425"/>
      <c r="MHB17" s="425"/>
      <c r="MHC17" s="425"/>
      <c r="MHD17" s="425"/>
      <c r="MHE17" s="425"/>
      <c r="MHF17" s="425"/>
      <c r="MHG17" s="425"/>
      <c r="MHH17" s="425"/>
      <c r="MHI17" s="425"/>
      <c r="MHJ17" s="425"/>
      <c r="MHK17" s="425"/>
      <c r="MHL17" s="425"/>
      <c r="MHM17" s="425"/>
      <c r="MHN17" s="425"/>
      <c r="MHO17" s="425"/>
      <c r="MHP17" s="425"/>
      <c r="MHQ17" s="425"/>
      <c r="MHR17" s="425"/>
      <c r="MHS17" s="425"/>
      <c r="MHT17" s="425"/>
      <c r="MHU17" s="425"/>
      <c r="MHV17" s="425"/>
      <c r="MHW17" s="425"/>
      <c r="MHX17" s="425"/>
      <c r="MHY17" s="425"/>
      <c r="MHZ17" s="425"/>
      <c r="MIA17" s="425"/>
      <c r="MIB17" s="425"/>
      <c r="MIC17" s="425"/>
      <c r="MID17" s="425"/>
      <c r="MIE17" s="425"/>
      <c r="MIF17" s="425"/>
      <c r="MIG17" s="425"/>
      <c r="MIH17" s="425"/>
      <c r="MII17" s="425"/>
      <c r="MIJ17" s="425"/>
      <c r="MIK17" s="425"/>
      <c r="MIL17" s="425"/>
      <c r="MIM17" s="425"/>
      <c r="MIN17" s="425"/>
      <c r="MIO17" s="425"/>
      <c r="MIP17" s="425"/>
      <c r="MIQ17" s="425"/>
      <c r="MIR17" s="425"/>
      <c r="MIS17" s="425"/>
      <c r="MIT17" s="425"/>
      <c r="MIU17" s="425"/>
      <c r="MIV17" s="425"/>
      <c r="MIW17" s="425"/>
      <c r="MIX17" s="425"/>
      <c r="MIY17" s="425"/>
      <c r="MIZ17" s="425"/>
      <c r="MJA17" s="425"/>
      <c r="MJB17" s="425"/>
      <c r="MJC17" s="425"/>
      <c r="MJD17" s="425"/>
      <c r="MJE17" s="425"/>
      <c r="MJF17" s="425"/>
      <c r="MJG17" s="425"/>
      <c r="MJH17" s="425"/>
      <c r="MJI17" s="425"/>
      <c r="MJJ17" s="425"/>
      <c r="MJK17" s="425"/>
      <c r="MJL17" s="425"/>
      <c r="MJM17" s="425"/>
      <c r="MJN17" s="425"/>
      <c r="MJO17" s="425"/>
      <c r="MJP17" s="425"/>
      <c r="MJQ17" s="425"/>
      <c r="MJR17" s="425"/>
      <c r="MJS17" s="425"/>
      <c r="MJT17" s="425"/>
      <c r="MJU17" s="425"/>
      <c r="MJV17" s="425"/>
      <c r="MJW17" s="425"/>
      <c r="MJX17" s="425"/>
      <c r="MJY17" s="425"/>
      <c r="MJZ17" s="425"/>
      <c r="MKA17" s="425"/>
      <c r="MKB17" s="425"/>
      <c r="MKC17" s="425"/>
      <c r="MKD17" s="425"/>
      <c r="MKE17" s="425"/>
      <c r="MKF17" s="425"/>
      <c r="MKG17" s="425"/>
      <c r="MKH17" s="425"/>
      <c r="MKI17" s="425"/>
      <c r="MKJ17" s="425"/>
      <c r="MKK17" s="425"/>
      <c r="MKL17" s="425"/>
      <c r="MKM17" s="425"/>
      <c r="MKN17" s="425"/>
      <c r="MKO17" s="425"/>
      <c r="MKP17" s="425"/>
      <c r="MKQ17" s="425"/>
      <c r="MKR17" s="425"/>
      <c r="MKS17" s="425"/>
      <c r="MKT17" s="425"/>
      <c r="MKU17" s="425"/>
      <c r="MKV17" s="425"/>
      <c r="MKW17" s="425"/>
      <c r="MKX17" s="425"/>
      <c r="MKY17" s="425"/>
      <c r="MKZ17" s="425"/>
      <c r="MLA17" s="425"/>
      <c r="MLB17" s="425"/>
      <c r="MLC17" s="425"/>
      <c r="MLD17" s="425"/>
      <c r="MLE17" s="425"/>
      <c r="MLF17" s="425"/>
      <c r="MLG17" s="425"/>
      <c r="MLH17" s="425"/>
      <c r="MLI17" s="425"/>
      <c r="MLJ17" s="425"/>
      <c r="MLK17" s="425"/>
      <c r="MLL17" s="425"/>
      <c r="MLM17" s="425"/>
      <c r="MLN17" s="425"/>
      <c r="MLO17" s="425"/>
      <c r="MLP17" s="425"/>
      <c r="MLQ17" s="425"/>
      <c r="MLR17" s="425"/>
      <c r="MLS17" s="425"/>
      <c r="MLT17" s="425"/>
      <c r="MLU17" s="425"/>
      <c r="MLV17" s="425"/>
      <c r="MLW17" s="425"/>
      <c r="MLX17" s="425"/>
      <c r="MLY17" s="425"/>
      <c r="MLZ17" s="425"/>
      <c r="MMA17" s="425"/>
      <c r="MMB17" s="425"/>
      <c r="MMC17" s="425"/>
      <c r="MMD17" s="425"/>
      <c r="MME17" s="425"/>
      <c r="MMF17" s="425"/>
      <c r="MMG17" s="425"/>
      <c r="MMH17" s="425"/>
      <c r="MMI17" s="425"/>
      <c r="MMJ17" s="425"/>
      <c r="MMK17" s="425"/>
      <c r="MML17" s="425"/>
      <c r="MMM17" s="425"/>
      <c r="MMN17" s="425"/>
      <c r="MMO17" s="425"/>
      <c r="MMP17" s="425"/>
      <c r="MMQ17" s="425"/>
      <c r="MMR17" s="425"/>
      <c r="MMS17" s="425"/>
      <c r="MMT17" s="425"/>
      <c r="MMU17" s="425"/>
      <c r="MMV17" s="425"/>
      <c r="MMW17" s="425"/>
      <c r="MMX17" s="425"/>
      <c r="MMY17" s="425"/>
      <c r="MMZ17" s="425"/>
      <c r="MNA17" s="425"/>
      <c r="MNB17" s="425"/>
      <c r="MNC17" s="425"/>
      <c r="MND17" s="425"/>
      <c r="MNE17" s="425"/>
      <c r="MNF17" s="425"/>
      <c r="MNG17" s="425"/>
      <c r="MNH17" s="425"/>
      <c r="MNI17" s="425"/>
      <c r="MNJ17" s="425"/>
      <c r="MNK17" s="425"/>
      <c r="MNL17" s="425"/>
      <c r="MNM17" s="425"/>
      <c r="MNN17" s="425"/>
      <c r="MNO17" s="425"/>
      <c r="MNP17" s="425"/>
      <c r="MNQ17" s="425"/>
      <c r="MNR17" s="425"/>
      <c r="MNS17" s="425"/>
      <c r="MNT17" s="425"/>
      <c r="MNU17" s="425"/>
      <c r="MNV17" s="425"/>
      <c r="MNW17" s="425"/>
      <c r="MNX17" s="425"/>
      <c r="MNY17" s="425"/>
      <c r="MNZ17" s="425"/>
      <c r="MOA17" s="425"/>
      <c r="MOB17" s="425"/>
      <c r="MOC17" s="425"/>
      <c r="MOD17" s="425"/>
      <c r="MOE17" s="425"/>
      <c r="MOF17" s="425"/>
      <c r="MOG17" s="425"/>
      <c r="MOH17" s="425"/>
      <c r="MOI17" s="425"/>
      <c r="MOJ17" s="425"/>
      <c r="MOK17" s="425"/>
      <c r="MOL17" s="425"/>
      <c r="MOM17" s="425"/>
      <c r="MON17" s="425"/>
      <c r="MOO17" s="425"/>
      <c r="MOP17" s="425"/>
      <c r="MOQ17" s="425"/>
      <c r="MOR17" s="425"/>
      <c r="MOS17" s="425"/>
      <c r="MOT17" s="425"/>
      <c r="MOU17" s="425"/>
      <c r="MOV17" s="425"/>
      <c r="MOW17" s="425"/>
      <c r="MOX17" s="425"/>
      <c r="MOY17" s="425"/>
      <c r="MOZ17" s="425"/>
      <c r="MPA17" s="425"/>
      <c r="MPB17" s="425"/>
      <c r="MPC17" s="425"/>
      <c r="MPD17" s="425"/>
      <c r="MPE17" s="425"/>
      <c r="MPF17" s="425"/>
      <c r="MPG17" s="425"/>
      <c r="MPH17" s="425"/>
      <c r="MPI17" s="425"/>
      <c r="MPJ17" s="425"/>
      <c r="MPK17" s="425"/>
      <c r="MPL17" s="425"/>
      <c r="MPM17" s="425"/>
      <c r="MPN17" s="425"/>
      <c r="MPO17" s="425"/>
      <c r="MPP17" s="425"/>
      <c r="MPQ17" s="425"/>
      <c r="MPR17" s="425"/>
      <c r="MPS17" s="425"/>
      <c r="MPT17" s="425"/>
      <c r="MPU17" s="425"/>
      <c r="MPV17" s="425"/>
      <c r="MPW17" s="425"/>
      <c r="MPX17" s="425"/>
      <c r="MPY17" s="425"/>
      <c r="MPZ17" s="425"/>
      <c r="MQA17" s="425"/>
      <c r="MQB17" s="425"/>
      <c r="MQC17" s="425"/>
      <c r="MQD17" s="425"/>
      <c r="MQE17" s="425"/>
      <c r="MQF17" s="425"/>
      <c r="MQG17" s="425"/>
      <c r="MQH17" s="425"/>
      <c r="MQI17" s="425"/>
      <c r="MQJ17" s="425"/>
      <c r="MQK17" s="425"/>
      <c r="MQL17" s="425"/>
      <c r="MQM17" s="425"/>
      <c r="MQN17" s="425"/>
      <c r="MQO17" s="425"/>
      <c r="MQP17" s="425"/>
      <c r="MQQ17" s="425"/>
      <c r="MQR17" s="425"/>
      <c r="MQS17" s="425"/>
      <c r="MQT17" s="425"/>
      <c r="MQU17" s="425"/>
      <c r="MQV17" s="425"/>
      <c r="MQW17" s="425"/>
      <c r="MQX17" s="425"/>
      <c r="MQY17" s="425"/>
      <c r="MQZ17" s="425"/>
      <c r="MRA17" s="425"/>
      <c r="MRB17" s="425"/>
      <c r="MRC17" s="425"/>
      <c r="MRD17" s="425"/>
      <c r="MRE17" s="425"/>
      <c r="MRF17" s="425"/>
      <c r="MRG17" s="425"/>
      <c r="MRH17" s="425"/>
      <c r="MRI17" s="425"/>
      <c r="MRJ17" s="425"/>
      <c r="MRK17" s="425"/>
      <c r="MRL17" s="425"/>
      <c r="MRM17" s="425"/>
      <c r="MRN17" s="425"/>
      <c r="MRO17" s="425"/>
      <c r="MRP17" s="425"/>
      <c r="MRQ17" s="425"/>
      <c r="MRR17" s="425"/>
      <c r="MRS17" s="425"/>
      <c r="MRT17" s="425"/>
      <c r="MRU17" s="425"/>
      <c r="MRV17" s="425"/>
      <c r="MRW17" s="425"/>
      <c r="MRX17" s="425"/>
      <c r="MRY17" s="425"/>
      <c r="MRZ17" s="425"/>
      <c r="MSA17" s="425"/>
      <c r="MSB17" s="425"/>
      <c r="MSC17" s="425"/>
      <c r="MSD17" s="425"/>
      <c r="MSE17" s="425"/>
      <c r="MSF17" s="425"/>
      <c r="MSG17" s="425"/>
      <c r="MSH17" s="425"/>
      <c r="MSI17" s="425"/>
      <c r="MSJ17" s="425"/>
      <c r="MSK17" s="425"/>
      <c r="MSL17" s="425"/>
      <c r="MSM17" s="425"/>
      <c r="MSN17" s="425"/>
      <c r="MSO17" s="425"/>
      <c r="MSP17" s="425"/>
      <c r="MSQ17" s="425"/>
      <c r="MSR17" s="425"/>
      <c r="MSS17" s="425"/>
      <c r="MST17" s="425"/>
      <c r="MSU17" s="425"/>
      <c r="MSV17" s="425"/>
      <c r="MSW17" s="425"/>
      <c r="MSX17" s="425"/>
      <c r="MSY17" s="425"/>
      <c r="MSZ17" s="425"/>
      <c r="MTA17" s="425"/>
      <c r="MTB17" s="425"/>
      <c r="MTC17" s="425"/>
      <c r="MTD17" s="425"/>
      <c r="MTE17" s="425"/>
      <c r="MTF17" s="425"/>
      <c r="MTG17" s="425"/>
      <c r="MTH17" s="425"/>
      <c r="MTI17" s="425"/>
      <c r="MTJ17" s="425"/>
      <c r="MTK17" s="425"/>
      <c r="MTL17" s="425"/>
      <c r="MTM17" s="425"/>
      <c r="MTN17" s="425"/>
      <c r="MTO17" s="425"/>
      <c r="MTP17" s="425"/>
      <c r="MTQ17" s="425"/>
      <c r="MTR17" s="425"/>
      <c r="MTS17" s="425"/>
      <c r="MTT17" s="425"/>
      <c r="MTU17" s="425"/>
      <c r="MTV17" s="425"/>
      <c r="MTW17" s="425"/>
      <c r="MTX17" s="425"/>
      <c r="MTY17" s="425"/>
      <c r="MTZ17" s="425"/>
      <c r="MUA17" s="425"/>
      <c r="MUB17" s="425"/>
      <c r="MUC17" s="425"/>
      <c r="MUD17" s="425"/>
      <c r="MUE17" s="425"/>
      <c r="MUF17" s="425"/>
      <c r="MUG17" s="425"/>
      <c r="MUH17" s="425"/>
      <c r="MUI17" s="425"/>
      <c r="MUJ17" s="425"/>
      <c r="MUK17" s="425"/>
      <c r="MUL17" s="425"/>
      <c r="MUM17" s="425"/>
      <c r="MUN17" s="425"/>
      <c r="MUO17" s="425"/>
      <c r="MUP17" s="425"/>
      <c r="MUQ17" s="425"/>
      <c r="MUR17" s="425"/>
      <c r="MUS17" s="425"/>
      <c r="MUT17" s="425"/>
      <c r="MUU17" s="425"/>
      <c r="MUV17" s="425"/>
      <c r="MUW17" s="425"/>
      <c r="MUX17" s="425"/>
      <c r="MUY17" s="425"/>
      <c r="MUZ17" s="425"/>
      <c r="MVA17" s="425"/>
      <c r="MVB17" s="425"/>
      <c r="MVC17" s="425"/>
      <c r="MVD17" s="425"/>
      <c r="MVE17" s="425"/>
      <c r="MVF17" s="425"/>
      <c r="MVG17" s="425"/>
      <c r="MVH17" s="425"/>
      <c r="MVI17" s="425"/>
      <c r="MVJ17" s="425"/>
      <c r="MVK17" s="425"/>
      <c r="MVL17" s="425"/>
      <c r="MVM17" s="425"/>
      <c r="MVN17" s="425"/>
      <c r="MVO17" s="425"/>
      <c r="MVP17" s="425"/>
      <c r="MVQ17" s="425"/>
      <c r="MVR17" s="425"/>
      <c r="MVS17" s="425"/>
      <c r="MVT17" s="425"/>
      <c r="MVU17" s="425"/>
      <c r="MVV17" s="425"/>
      <c r="MVW17" s="425"/>
      <c r="MVX17" s="425"/>
      <c r="MVY17" s="425"/>
      <c r="MVZ17" s="425"/>
      <c r="MWA17" s="425"/>
      <c r="MWB17" s="425"/>
      <c r="MWC17" s="425"/>
      <c r="MWD17" s="425"/>
      <c r="MWE17" s="425"/>
      <c r="MWF17" s="425"/>
      <c r="MWG17" s="425"/>
      <c r="MWH17" s="425"/>
      <c r="MWI17" s="425"/>
      <c r="MWJ17" s="425"/>
      <c r="MWK17" s="425"/>
      <c r="MWL17" s="425"/>
      <c r="MWM17" s="425"/>
      <c r="MWN17" s="425"/>
      <c r="MWO17" s="425"/>
      <c r="MWP17" s="425"/>
      <c r="MWQ17" s="425"/>
      <c r="MWR17" s="425"/>
      <c r="MWS17" s="425"/>
      <c r="MWT17" s="425"/>
      <c r="MWU17" s="425"/>
      <c r="MWV17" s="425"/>
      <c r="MWW17" s="425"/>
      <c r="MWX17" s="425"/>
      <c r="MWY17" s="425"/>
      <c r="MWZ17" s="425"/>
      <c r="MXA17" s="425"/>
      <c r="MXB17" s="425"/>
      <c r="MXC17" s="425"/>
      <c r="MXD17" s="425"/>
      <c r="MXE17" s="425"/>
      <c r="MXF17" s="425"/>
      <c r="MXG17" s="425"/>
      <c r="MXH17" s="425"/>
      <c r="MXI17" s="425"/>
      <c r="MXJ17" s="425"/>
      <c r="MXK17" s="425"/>
      <c r="MXL17" s="425"/>
      <c r="MXM17" s="425"/>
      <c r="MXN17" s="425"/>
      <c r="MXO17" s="425"/>
      <c r="MXP17" s="425"/>
      <c r="MXQ17" s="425"/>
      <c r="MXR17" s="425"/>
      <c r="MXS17" s="425"/>
      <c r="MXT17" s="425"/>
      <c r="MXU17" s="425"/>
      <c r="MXV17" s="425"/>
      <c r="MXW17" s="425"/>
      <c r="MXX17" s="425"/>
      <c r="MXY17" s="425"/>
      <c r="MXZ17" s="425"/>
      <c r="MYA17" s="425"/>
      <c r="MYB17" s="425"/>
      <c r="MYC17" s="425"/>
      <c r="MYD17" s="425"/>
      <c r="MYE17" s="425"/>
      <c r="MYF17" s="425"/>
      <c r="MYG17" s="425"/>
      <c r="MYH17" s="425"/>
      <c r="MYI17" s="425"/>
      <c r="MYJ17" s="425"/>
      <c r="MYK17" s="425"/>
      <c r="MYL17" s="425"/>
      <c r="MYM17" s="425"/>
      <c r="MYN17" s="425"/>
      <c r="MYO17" s="425"/>
      <c r="MYP17" s="425"/>
      <c r="MYQ17" s="425"/>
      <c r="MYR17" s="425"/>
      <c r="MYS17" s="425"/>
      <c r="MYT17" s="425"/>
      <c r="MYU17" s="425"/>
      <c r="MYV17" s="425"/>
      <c r="MYW17" s="425"/>
      <c r="MYX17" s="425"/>
      <c r="MYY17" s="425"/>
      <c r="MYZ17" s="425"/>
      <c r="MZA17" s="425"/>
      <c r="MZB17" s="425"/>
      <c r="MZC17" s="425"/>
      <c r="MZD17" s="425"/>
      <c r="MZE17" s="425"/>
      <c r="MZF17" s="425"/>
      <c r="MZG17" s="425"/>
      <c r="MZH17" s="425"/>
      <c r="MZI17" s="425"/>
      <c r="MZJ17" s="425"/>
      <c r="MZK17" s="425"/>
      <c r="MZL17" s="425"/>
      <c r="MZM17" s="425"/>
      <c r="MZN17" s="425"/>
      <c r="MZO17" s="425"/>
      <c r="MZP17" s="425"/>
      <c r="MZQ17" s="425"/>
      <c r="MZR17" s="425"/>
      <c r="MZS17" s="425"/>
      <c r="MZT17" s="425"/>
      <c r="MZU17" s="425"/>
      <c r="MZV17" s="425"/>
      <c r="MZW17" s="425"/>
      <c r="MZX17" s="425"/>
      <c r="MZY17" s="425"/>
      <c r="MZZ17" s="425"/>
      <c r="NAA17" s="425"/>
      <c r="NAB17" s="425"/>
      <c r="NAC17" s="425"/>
      <c r="NAD17" s="425"/>
      <c r="NAE17" s="425"/>
      <c r="NAF17" s="425"/>
      <c r="NAG17" s="425"/>
      <c r="NAH17" s="425"/>
      <c r="NAI17" s="425"/>
      <c r="NAJ17" s="425"/>
      <c r="NAK17" s="425"/>
      <c r="NAL17" s="425"/>
      <c r="NAM17" s="425"/>
      <c r="NAN17" s="425"/>
      <c r="NAO17" s="425"/>
      <c r="NAP17" s="425"/>
      <c r="NAQ17" s="425"/>
      <c r="NAR17" s="425"/>
      <c r="NAS17" s="425"/>
      <c r="NAT17" s="425"/>
      <c r="NAU17" s="425"/>
      <c r="NAV17" s="425"/>
      <c r="NAW17" s="425"/>
      <c r="NAX17" s="425"/>
      <c r="NAY17" s="425"/>
      <c r="NAZ17" s="425"/>
      <c r="NBA17" s="425"/>
      <c r="NBB17" s="425"/>
      <c r="NBC17" s="425"/>
      <c r="NBD17" s="425"/>
      <c r="NBE17" s="425"/>
      <c r="NBF17" s="425"/>
      <c r="NBG17" s="425"/>
      <c r="NBH17" s="425"/>
      <c r="NBI17" s="425"/>
      <c r="NBJ17" s="425"/>
      <c r="NBK17" s="425"/>
      <c r="NBL17" s="425"/>
      <c r="NBM17" s="425"/>
      <c r="NBN17" s="425"/>
      <c r="NBO17" s="425"/>
      <c r="NBP17" s="425"/>
      <c r="NBQ17" s="425"/>
      <c r="NBR17" s="425"/>
      <c r="NBS17" s="425"/>
      <c r="NBT17" s="425"/>
      <c r="NBU17" s="425"/>
      <c r="NBV17" s="425"/>
      <c r="NBW17" s="425"/>
      <c r="NBX17" s="425"/>
      <c r="NBY17" s="425"/>
      <c r="NBZ17" s="425"/>
      <c r="NCA17" s="425"/>
      <c r="NCB17" s="425"/>
      <c r="NCC17" s="425"/>
      <c r="NCD17" s="425"/>
      <c r="NCE17" s="425"/>
      <c r="NCF17" s="425"/>
      <c r="NCG17" s="425"/>
      <c r="NCH17" s="425"/>
      <c r="NCI17" s="425"/>
      <c r="NCJ17" s="425"/>
      <c r="NCK17" s="425"/>
      <c r="NCL17" s="425"/>
      <c r="NCM17" s="425"/>
      <c r="NCN17" s="425"/>
      <c r="NCO17" s="425"/>
      <c r="NCP17" s="425"/>
      <c r="NCQ17" s="425"/>
      <c r="NCR17" s="425"/>
      <c r="NCS17" s="425"/>
      <c r="NCT17" s="425"/>
      <c r="NCU17" s="425"/>
      <c r="NCV17" s="425"/>
      <c r="NCW17" s="425"/>
      <c r="NCX17" s="425"/>
      <c r="NCY17" s="425"/>
      <c r="NCZ17" s="425"/>
      <c r="NDA17" s="425"/>
      <c r="NDB17" s="425"/>
      <c r="NDC17" s="425"/>
      <c r="NDD17" s="425"/>
      <c r="NDE17" s="425"/>
      <c r="NDF17" s="425"/>
      <c r="NDG17" s="425"/>
      <c r="NDH17" s="425"/>
      <c r="NDI17" s="425"/>
      <c r="NDJ17" s="425"/>
      <c r="NDK17" s="425"/>
      <c r="NDL17" s="425"/>
      <c r="NDM17" s="425"/>
      <c r="NDN17" s="425"/>
      <c r="NDO17" s="425"/>
      <c r="NDP17" s="425"/>
      <c r="NDQ17" s="425"/>
      <c r="NDR17" s="425"/>
      <c r="NDS17" s="425"/>
      <c r="NDT17" s="425"/>
      <c r="NDU17" s="425"/>
      <c r="NDV17" s="425"/>
      <c r="NDW17" s="425"/>
      <c r="NDX17" s="425"/>
      <c r="NDY17" s="425"/>
      <c r="NDZ17" s="425"/>
      <c r="NEA17" s="425"/>
      <c r="NEB17" s="425"/>
      <c r="NEC17" s="425"/>
      <c r="NED17" s="425"/>
      <c r="NEE17" s="425"/>
      <c r="NEF17" s="425"/>
      <c r="NEG17" s="425"/>
      <c r="NEH17" s="425"/>
      <c r="NEI17" s="425"/>
      <c r="NEJ17" s="425"/>
      <c r="NEK17" s="425"/>
      <c r="NEL17" s="425"/>
      <c r="NEM17" s="425"/>
      <c r="NEN17" s="425"/>
      <c r="NEO17" s="425"/>
      <c r="NEP17" s="425"/>
      <c r="NEQ17" s="425"/>
      <c r="NER17" s="425"/>
      <c r="NES17" s="425"/>
      <c r="NET17" s="425"/>
      <c r="NEU17" s="425"/>
      <c r="NEV17" s="425"/>
      <c r="NEW17" s="425"/>
      <c r="NEX17" s="425"/>
      <c r="NEY17" s="425"/>
      <c r="NEZ17" s="425"/>
      <c r="NFA17" s="425"/>
      <c r="NFB17" s="425"/>
      <c r="NFC17" s="425"/>
      <c r="NFD17" s="425"/>
      <c r="NFE17" s="425"/>
      <c r="NFF17" s="425"/>
      <c r="NFG17" s="425"/>
      <c r="NFH17" s="425"/>
      <c r="NFI17" s="425"/>
      <c r="NFJ17" s="425"/>
      <c r="NFK17" s="425"/>
      <c r="NFL17" s="425"/>
      <c r="NFM17" s="425"/>
      <c r="NFN17" s="425"/>
      <c r="NFO17" s="425"/>
      <c r="NFP17" s="425"/>
      <c r="NFQ17" s="425"/>
      <c r="NFR17" s="425"/>
      <c r="NFS17" s="425"/>
      <c r="NFT17" s="425"/>
      <c r="NFU17" s="425"/>
      <c r="NFV17" s="425"/>
      <c r="NFW17" s="425"/>
      <c r="NFX17" s="425"/>
      <c r="NFY17" s="425"/>
      <c r="NFZ17" s="425"/>
      <c r="NGA17" s="425"/>
      <c r="NGB17" s="425"/>
      <c r="NGC17" s="425"/>
      <c r="NGD17" s="425"/>
      <c r="NGE17" s="425"/>
      <c r="NGF17" s="425"/>
      <c r="NGG17" s="425"/>
      <c r="NGH17" s="425"/>
      <c r="NGI17" s="425"/>
      <c r="NGJ17" s="425"/>
      <c r="NGK17" s="425"/>
      <c r="NGL17" s="425"/>
      <c r="NGM17" s="425"/>
      <c r="NGN17" s="425"/>
      <c r="NGO17" s="425"/>
      <c r="NGP17" s="425"/>
      <c r="NGQ17" s="425"/>
      <c r="NGR17" s="425"/>
      <c r="NGS17" s="425"/>
      <c r="NGT17" s="425"/>
      <c r="NGU17" s="425"/>
      <c r="NGV17" s="425"/>
      <c r="NGW17" s="425"/>
      <c r="NGX17" s="425"/>
      <c r="NGY17" s="425"/>
      <c r="NGZ17" s="425"/>
      <c r="NHA17" s="425"/>
      <c r="NHB17" s="425"/>
      <c r="NHC17" s="425"/>
      <c r="NHD17" s="425"/>
      <c r="NHE17" s="425"/>
      <c r="NHF17" s="425"/>
      <c r="NHG17" s="425"/>
      <c r="NHH17" s="425"/>
      <c r="NHI17" s="425"/>
      <c r="NHJ17" s="425"/>
      <c r="NHK17" s="425"/>
      <c r="NHL17" s="425"/>
      <c r="NHM17" s="425"/>
      <c r="NHN17" s="425"/>
      <c r="NHO17" s="425"/>
      <c r="NHP17" s="425"/>
      <c r="NHQ17" s="425"/>
      <c r="NHR17" s="425"/>
      <c r="NHS17" s="425"/>
      <c r="NHT17" s="425"/>
      <c r="NHU17" s="425"/>
      <c r="NHV17" s="425"/>
      <c r="NHW17" s="425"/>
      <c r="NHX17" s="425"/>
      <c r="NHY17" s="425"/>
      <c r="NHZ17" s="425"/>
      <c r="NIA17" s="425"/>
      <c r="NIB17" s="425"/>
      <c r="NIC17" s="425"/>
      <c r="NID17" s="425"/>
      <c r="NIE17" s="425"/>
      <c r="NIF17" s="425"/>
      <c r="NIG17" s="425"/>
      <c r="NIH17" s="425"/>
      <c r="NII17" s="425"/>
      <c r="NIJ17" s="425"/>
      <c r="NIK17" s="425"/>
      <c r="NIL17" s="425"/>
      <c r="NIM17" s="425"/>
      <c r="NIN17" s="425"/>
      <c r="NIO17" s="425"/>
      <c r="NIP17" s="425"/>
      <c r="NIQ17" s="425"/>
      <c r="NIR17" s="425"/>
      <c r="NIS17" s="425"/>
      <c r="NIT17" s="425"/>
      <c r="NIU17" s="425"/>
      <c r="NIV17" s="425"/>
      <c r="NIW17" s="425"/>
      <c r="NIX17" s="425"/>
      <c r="NIY17" s="425"/>
      <c r="NIZ17" s="425"/>
      <c r="NJA17" s="425"/>
      <c r="NJB17" s="425"/>
      <c r="NJC17" s="425"/>
      <c r="NJD17" s="425"/>
      <c r="NJE17" s="425"/>
      <c r="NJF17" s="425"/>
      <c r="NJG17" s="425"/>
      <c r="NJH17" s="425"/>
      <c r="NJI17" s="425"/>
      <c r="NJJ17" s="425"/>
      <c r="NJK17" s="425"/>
      <c r="NJL17" s="425"/>
      <c r="NJM17" s="425"/>
      <c r="NJN17" s="425"/>
      <c r="NJO17" s="425"/>
      <c r="NJP17" s="425"/>
      <c r="NJQ17" s="425"/>
      <c r="NJR17" s="425"/>
      <c r="NJS17" s="425"/>
      <c r="NJT17" s="425"/>
      <c r="NJU17" s="425"/>
      <c r="NJV17" s="425"/>
      <c r="NJW17" s="425"/>
      <c r="NJX17" s="425"/>
      <c r="NJY17" s="425"/>
      <c r="NJZ17" s="425"/>
      <c r="NKA17" s="425"/>
      <c r="NKB17" s="425"/>
      <c r="NKC17" s="425"/>
      <c r="NKD17" s="425"/>
      <c r="NKE17" s="425"/>
      <c r="NKF17" s="425"/>
      <c r="NKG17" s="425"/>
      <c r="NKH17" s="425"/>
      <c r="NKI17" s="425"/>
      <c r="NKJ17" s="425"/>
      <c r="NKK17" s="425"/>
      <c r="NKL17" s="425"/>
      <c r="NKM17" s="425"/>
      <c r="NKN17" s="425"/>
      <c r="NKO17" s="425"/>
      <c r="NKP17" s="425"/>
      <c r="NKQ17" s="425"/>
      <c r="NKR17" s="425"/>
      <c r="NKS17" s="425"/>
      <c r="NKT17" s="425"/>
      <c r="NKU17" s="425"/>
      <c r="NKV17" s="425"/>
      <c r="NKW17" s="425"/>
      <c r="NKX17" s="425"/>
      <c r="NKY17" s="425"/>
      <c r="NKZ17" s="425"/>
      <c r="NLA17" s="425"/>
      <c r="NLB17" s="425"/>
      <c r="NLC17" s="425"/>
      <c r="NLD17" s="425"/>
      <c r="NLE17" s="425"/>
      <c r="NLF17" s="425"/>
      <c r="NLG17" s="425"/>
      <c r="NLH17" s="425"/>
      <c r="NLI17" s="425"/>
      <c r="NLJ17" s="425"/>
      <c r="NLK17" s="425"/>
      <c r="NLL17" s="425"/>
      <c r="NLM17" s="425"/>
      <c r="NLN17" s="425"/>
      <c r="NLO17" s="425"/>
      <c r="NLP17" s="425"/>
      <c r="NLQ17" s="425"/>
      <c r="NLR17" s="425"/>
      <c r="NLS17" s="425"/>
      <c r="NLT17" s="425"/>
      <c r="NLU17" s="425"/>
      <c r="NLV17" s="425"/>
      <c r="NLW17" s="425"/>
      <c r="NLX17" s="425"/>
      <c r="NLY17" s="425"/>
      <c r="NLZ17" s="425"/>
      <c r="NMA17" s="425"/>
      <c r="NMB17" s="425"/>
      <c r="NMC17" s="425"/>
      <c r="NMD17" s="425"/>
      <c r="NME17" s="425"/>
      <c r="NMF17" s="425"/>
      <c r="NMG17" s="425"/>
      <c r="NMH17" s="425"/>
      <c r="NMI17" s="425"/>
      <c r="NMJ17" s="425"/>
      <c r="NMK17" s="425"/>
      <c r="NML17" s="425"/>
      <c r="NMM17" s="425"/>
      <c r="NMN17" s="425"/>
      <c r="NMO17" s="425"/>
      <c r="NMP17" s="425"/>
      <c r="NMQ17" s="425"/>
      <c r="NMR17" s="425"/>
      <c r="NMS17" s="425"/>
      <c r="NMT17" s="425"/>
      <c r="NMU17" s="425"/>
      <c r="NMV17" s="425"/>
      <c r="NMW17" s="425"/>
      <c r="NMX17" s="425"/>
      <c r="NMY17" s="425"/>
      <c r="NMZ17" s="425"/>
      <c r="NNA17" s="425"/>
      <c r="NNB17" s="425"/>
      <c r="NNC17" s="425"/>
      <c r="NND17" s="425"/>
      <c r="NNE17" s="425"/>
      <c r="NNF17" s="425"/>
      <c r="NNG17" s="425"/>
      <c r="NNH17" s="425"/>
      <c r="NNI17" s="425"/>
      <c r="NNJ17" s="425"/>
      <c r="NNK17" s="425"/>
      <c r="NNL17" s="425"/>
      <c r="NNM17" s="425"/>
      <c r="NNN17" s="425"/>
      <c r="NNO17" s="425"/>
      <c r="NNP17" s="425"/>
      <c r="NNQ17" s="425"/>
      <c r="NNR17" s="425"/>
      <c r="NNS17" s="425"/>
      <c r="NNT17" s="425"/>
      <c r="NNU17" s="425"/>
      <c r="NNV17" s="425"/>
      <c r="NNW17" s="425"/>
      <c r="NNX17" s="425"/>
      <c r="NNY17" s="425"/>
      <c r="NNZ17" s="425"/>
      <c r="NOA17" s="425"/>
      <c r="NOB17" s="425"/>
      <c r="NOC17" s="425"/>
      <c r="NOD17" s="425"/>
      <c r="NOE17" s="425"/>
      <c r="NOF17" s="425"/>
      <c r="NOG17" s="425"/>
      <c r="NOH17" s="425"/>
      <c r="NOI17" s="425"/>
      <c r="NOJ17" s="425"/>
      <c r="NOK17" s="425"/>
      <c r="NOL17" s="425"/>
      <c r="NOM17" s="425"/>
      <c r="NON17" s="425"/>
      <c r="NOO17" s="425"/>
      <c r="NOP17" s="425"/>
      <c r="NOQ17" s="425"/>
      <c r="NOR17" s="425"/>
      <c r="NOS17" s="425"/>
      <c r="NOT17" s="425"/>
      <c r="NOU17" s="425"/>
      <c r="NOV17" s="425"/>
      <c r="NOW17" s="425"/>
      <c r="NOX17" s="425"/>
      <c r="NOY17" s="425"/>
      <c r="NOZ17" s="425"/>
      <c r="NPA17" s="425"/>
      <c r="NPB17" s="425"/>
      <c r="NPC17" s="425"/>
      <c r="NPD17" s="425"/>
      <c r="NPE17" s="425"/>
      <c r="NPF17" s="425"/>
      <c r="NPG17" s="425"/>
      <c r="NPH17" s="425"/>
      <c r="NPI17" s="425"/>
      <c r="NPJ17" s="425"/>
      <c r="NPK17" s="425"/>
      <c r="NPL17" s="425"/>
      <c r="NPM17" s="425"/>
      <c r="NPN17" s="425"/>
      <c r="NPO17" s="425"/>
      <c r="NPP17" s="425"/>
      <c r="NPQ17" s="425"/>
      <c r="NPR17" s="425"/>
      <c r="NPS17" s="425"/>
      <c r="NPT17" s="425"/>
      <c r="NPU17" s="425"/>
      <c r="NPV17" s="425"/>
      <c r="NPW17" s="425"/>
      <c r="NPX17" s="425"/>
      <c r="NPY17" s="425"/>
      <c r="NPZ17" s="425"/>
      <c r="NQA17" s="425"/>
      <c r="NQB17" s="425"/>
      <c r="NQC17" s="425"/>
      <c r="NQD17" s="425"/>
      <c r="NQE17" s="425"/>
      <c r="NQF17" s="425"/>
      <c r="NQG17" s="425"/>
      <c r="NQH17" s="425"/>
      <c r="NQI17" s="425"/>
      <c r="NQJ17" s="425"/>
      <c r="NQK17" s="425"/>
      <c r="NQL17" s="425"/>
      <c r="NQM17" s="425"/>
      <c r="NQN17" s="425"/>
      <c r="NQO17" s="425"/>
      <c r="NQP17" s="425"/>
      <c r="NQQ17" s="425"/>
      <c r="NQR17" s="425"/>
      <c r="NQS17" s="425"/>
      <c r="NQT17" s="425"/>
      <c r="NQU17" s="425"/>
      <c r="NQV17" s="425"/>
      <c r="NQW17" s="425"/>
      <c r="NQX17" s="425"/>
      <c r="NQY17" s="425"/>
      <c r="NQZ17" s="425"/>
      <c r="NRA17" s="425"/>
      <c r="NRB17" s="425"/>
      <c r="NRC17" s="425"/>
      <c r="NRD17" s="425"/>
      <c r="NRE17" s="425"/>
      <c r="NRF17" s="425"/>
      <c r="NRG17" s="425"/>
      <c r="NRH17" s="425"/>
      <c r="NRI17" s="425"/>
      <c r="NRJ17" s="425"/>
      <c r="NRK17" s="425"/>
      <c r="NRL17" s="425"/>
      <c r="NRM17" s="425"/>
      <c r="NRN17" s="425"/>
      <c r="NRO17" s="425"/>
      <c r="NRP17" s="425"/>
      <c r="NRQ17" s="425"/>
      <c r="NRR17" s="425"/>
      <c r="NRS17" s="425"/>
      <c r="NRT17" s="425"/>
      <c r="NRU17" s="425"/>
      <c r="NRV17" s="425"/>
      <c r="NRW17" s="425"/>
      <c r="NRX17" s="425"/>
      <c r="NRY17" s="425"/>
      <c r="NRZ17" s="425"/>
      <c r="NSA17" s="425"/>
      <c r="NSB17" s="425"/>
      <c r="NSC17" s="425"/>
      <c r="NSD17" s="425"/>
      <c r="NSE17" s="425"/>
      <c r="NSF17" s="425"/>
      <c r="NSG17" s="425"/>
      <c r="NSH17" s="425"/>
      <c r="NSI17" s="425"/>
      <c r="NSJ17" s="425"/>
      <c r="NSK17" s="425"/>
      <c r="NSL17" s="425"/>
      <c r="NSM17" s="425"/>
      <c r="NSN17" s="425"/>
      <c r="NSO17" s="425"/>
      <c r="NSP17" s="425"/>
      <c r="NSQ17" s="425"/>
      <c r="NSR17" s="425"/>
      <c r="NSS17" s="425"/>
      <c r="NST17" s="425"/>
      <c r="NSU17" s="425"/>
      <c r="NSV17" s="425"/>
      <c r="NSW17" s="425"/>
      <c r="NSX17" s="425"/>
      <c r="NSY17" s="425"/>
      <c r="NSZ17" s="425"/>
      <c r="NTA17" s="425"/>
      <c r="NTB17" s="425"/>
      <c r="NTC17" s="425"/>
      <c r="NTD17" s="425"/>
      <c r="NTE17" s="425"/>
      <c r="NTF17" s="425"/>
      <c r="NTG17" s="425"/>
      <c r="NTH17" s="425"/>
      <c r="NTI17" s="425"/>
      <c r="NTJ17" s="425"/>
      <c r="NTK17" s="425"/>
      <c r="NTL17" s="425"/>
      <c r="NTM17" s="425"/>
      <c r="NTN17" s="425"/>
      <c r="NTO17" s="425"/>
      <c r="NTP17" s="425"/>
      <c r="NTQ17" s="425"/>
      <c r="NTR17" s="425"/>
      <c r="NTS17" s="425"/>
      <c r="NTT17" s="425"/>
      <c r="NTU17" s="425"/>
      <c r="NTV17" s="425"/>
      <c r="NTW17" s="425"/>
      <c r="NTX17" s="425"/>
      <c r="NTY17" s="425"/>
      <c r="NTZ17" s="425"/>
      <c r="NUA17" s="425"/>
      <c r="NUB17" s="425"/>
      <c r="NUC17" s="425"/>
      <c r="NUD17" s="425"/>
      <c r="NUE17" s="425"/>
      <c r="NUF17" s="425"/>
      <c r="NUG17" s="425"/>
      <c r="NUH17" s="425"/>
      <c r="NUI17" s="425"/>
      <c r="NUJ17" s="425"/>
      <c r="NUK17" s="425"/>
      <c r="NUL17" s="425"/>
      <c r="NUM17" s="425"/>
      <c r="NUN17" s="425"/>
      <c r="NUO17" s="425"/>
      <c r="NUP17" s="425"/>
      <c r="NUQ17" s="425"/>
      <c r="NUR17" s="425"/>
      <c r="NUS17" s="425"/>
      <c r="NUT17" s="425"/>
      <c r="NUU17" s="425"/>
      <c r="NUV17" s="425"/>
      <c r="NUW17" s="425"/>
      <c r="NUX17" s="425"/>
      <c r="NUY17" s="425"/>
      <c r="NUZ17" s="425"/>
      <c r="NVA17" s="425"/>
      <c r="NVB17" s="425"/>
      <c r="NVC17" s="425"/>
      <c r="NVD17" s="425"/>
      <c r="NVE17" s="425"/>
      <c r="NVF17" s="425"/>
      <c r="NVG17" s="425"/>
      <c r="NVH17" s="425"/>
      <c r="NVI17" s="425"/>
      <c r="NVJ17" s="425"/>
      <c r="NVK17" s="425"/>
      <c r="NVL17" s="425"/>
      <c r="NVM17" s="425"/>
      <c r="NVN17" s="425"/>
      <c r="NVO17" s="425"/>
      <c r="NVP17" s="425"/>
      <c r="NVQ17" s="425"/>
      <c r="NVR17" s="425"/>
      <c r="NVS17" s="425"/>
      <c r="NVT17" s="425"/>
      <c r="NVU17" s="425"/>
      <c r="NVV17" s="425"/>
      <c r="NVW17" s="425"/>
      <c r="NVX17" s="425"/>
      <c r="NVY17" s="425"/>
      <c r="NVZ17" s="425"/>
      <c r="NWA17" s="425"/>
      <c r="NWB17" s="425"/>
      <c r="NWC17" s="425"/>
      <c r="NWD17" s="425"/>
      <c r="NWE17" s="425"/>
      <c r="NWF17" s="425"/>
      <c r="NWG17" s="425"/>
      <c r="NWH17" s="425"/>
      <c r="NWI17" s="425"/>
      <c r="NWJ17" s="425"/>
      <c r="NWK17" s="425"/>
      <c r="NWL17" s="425"/>
      <c r="NWM17" s="425"/>
      <c r="NWN17" s="425"/>
      <c r="NWO17" s="425"/>
      <c r="NWP17" s="425"/>
      <c r="NWQ17" s="425"/>
      <c r="NWR17" s="425"/>
      <c r="NWS17" s="425"/>
      <c r="NWT17" s="425"/>
      <c r="NWU17" s="425"/>
      <c r="NWV17" s="425"/>
      <c r="NWW17" s="425"/>
      <c r="NWX17" s="425"/>
      <c r="NWY17" s="425"/>
      <c r="NWZ17" s="425"/>
      <c r="NXA17" s="425"/>
      <c r="NXB17" s="425"/>
      <c r="NXC17" s="425"/>
      <c r="NXD17" s="425"/>
      <c r="NXE17" s="425"/>
      <c r="NXF17" s="425"/>
      <c r="NXG17" s="425"/>
      <c r="NXH17" s="425"/>
      <c r="NXI17" s="425"/>
      <c r="NXJ17" s="425"/>
      <c r="NXK17" s="425"/>
      <c r="NXL17" s="425"/>
      <c r="NXM17" s="425"/>
      <c r="NXN17" s="425"/>
      <c r="NXO17" s="425"/>
      <c r="NXP17" s="425"/>
      <c r="NXQ17" s="425"/>
      <c r="NXR17" s="425"/>
      <c r="NXS17" s="425"/>
      <c r="NXT17" s="425"/>
      <c r="NXU17" s="425"/>
      <c r="NXV17" s="425"/>
      <c r="NXW17" s="425"/>
      <c r="NXX17" s="425"/>
      <c r="NXY17" s="425"/>
      <c r="NXZ17" s="425"/>
      <c r="NYA17" s="425"/>
      <c r="NYB17" s="425"/>
      <c r="NYC17" s="425"/>
      <c r="NYD17" s="425"/>
      <c r="NYE17" s="425"/>
      <c r="NYF17" s="425"/>
      <c r="NYG17" s="425"/>
      <c r="NYH17" s="425"/>
      <c r="NYI17" s="425"/>
      <c r="NYJ17" s="425"/>
      <c r="NYK17" s="425"/>
      <c r="NYL17" s="425"/>
      <c r="NYM17" s="425"/>
      <c r="NYN17" s="425"/>
      <c r="NYO17" s="425"/>
      <c r="NYP17" s="425"/>
      <c r="NYQ17" s="425"/>
      <c r="NYR17" s="425"/>
      <c r="NYS17" s="425"/>
      <c r="NYT17" s="425"/>
      <c r="NYU17" s="425"/>
      <c r="NYV17" s="425"/>
      <c r="NYW17" s="425"/>
      <c r="NYX17" s="425"/>
      <c r="NYY17" s="425"/>
      <c r="NYZ17" s="425"/>
      <c r="NZA17" s="425"/>
      <c r="NZB17" s="425"/>
      <c r="NZC17" s="425"/>
      <c r="NZD17" s="425"/>
      <c r="NZE17" s="425"/>
      <c r="NZF17" s="425"/>
      <c r="NZG17" s="425"/>
      <c r="NZH17" s="425"/>
      <c r="NZI17" s="425"/>
      <c r="NZJ17" s="425"/>
      <c r="NZK17" s="425"/>
      <c r="NZL17" s="425"/>
      <c r="NZM17" s="425"/>
      <c r="NZN17" s="425"/>
      <c r="NZO17" s="425"/>
      <c r="NZP17" s="425"/>
      <c r="NZQ17" s="425"/>
      <c r="NZR17" s="425"/>
      <c r="NZS17" s="425"/>
      <c r="NZT17" s="425"/>
      <c r="NZU17" s="425"/>
      <c r="NZV17" s="425"/>
      <c r="NZW17" s="425"/>
      <c r="NZX17" s="425"/>
      <c r="NZY17" s="425"/>
      <c r="NZZ17" s="425"/>
      <c r="OAA17" s="425"/>
      <c r="OAB17" s="425"/>
      <c r="OAC17" s="425"/>
      <c r="OAD17" s="425"/>
      <c r="OAE17" s="425"/>
      <c r="OAF17" s="425"/>
      <c r="OAG17" s="425"/>
      <c r="OAH17" s="425"/>
      <c r="OAI17" s="425"/>
      <c r="OAJ17" s="425"/>
      <c r="OAK17" s="425"/>
      <c r="OAL17" s="425"/>
      <c r="OAM17" s="425"/>
      <c r="OAN17" s="425"/>
      <c r="OAO17" s="425"/>
      <c r="OAP17" s="425"/>
      <c r="OAQ17" s="425"/>
      <c r="OAR17" s="425"/>
      <c r="OAS17" s="425"/>
      <c r="OAT17" s="425"/>
      <c r="OAU17" s="425"/>
      <c r="OAV17" s="425"/>
      <c r="OAW17" s="425"/>
      <c r="OAX17" s="425"/>
      <c r="OAY17" s="425"/>
      <c r="OAZ17" s="425"/>
      <c r="OBA17" s="425"/>
      <c r="OBB17" s="425"/>
      <c r="OBC17" s="425"/>
      <c r="OBD17" s="425"/>
      <c r="OBE17" s="425"/>
      <c r="OBF17" s="425"/>
      <c r="OBG17" s="425"/>
      <c r="OBH17" s="425"/>
      <c r="OBI17" s="425"/>
      <c r="OBJ17" s="425"/>
      <c r="OBK17" s="425"/>
      <c r="OBL17" s="425"/>
      <c r="OBM17" s="425"/>
      <c r="OBN17" s="425"/>
      <c r="OBO17" s="425"/>
      <c r="OBP17" s="425"/>
      <c r="OBQ17" s="425"/>
      <c r="OBR17" s="425"/>
      <c r="OBS17" s="425"/>
      <c r="OBT17" s="425"/>
      <c r="OBU17" s="425"/>
      <c r="OBV17" s="425"/>
      <c r="OBW17" s="425"/>
      <c r="OBX17" s="425"/>
      <c r="OBY17" s="425"/>
      <c r="OBZ17" s="425"/>
      <c r="OCA17" s="425"/>
      <c r="OCB17" s="425"/>
      <c r="OCC17" s="425"/>
      <c r="OCD17" s="425"/>
      <c r="OCE17" s="425"/>
      <c r="OCF17" s="425"/>
      <c r="OCG17" s="425"/>
      <c r="OCH17" s="425"/>
      <c r="OCI17" s="425"/>
      <c r="OCJ17" s="425"/>
      <c r="OCK17" s="425"/>
      <c r="OCL17" s="425"/>
      <c r="OCM17" s="425"/>
      <c r="OCN17" s="425"/>
      <c r="OCO17" s="425"/>
      <c r="OCP17" s="425"/>
      <c r="OCQ17" s="425"/>
      <c r="OCR17" s="425"/>
      <c r="OCS17" s="425"/>
      <c r="OCT17" s="425"/>
      <c r="OCU17" s="425"/>
      <c r="OCV17" s="425"/>
      <c r="OCW17" s="425"/>
      <c r="OCX17" s="425"/>
      <c r="OCY17" s="425"/>
      <c r="OCZ17" s="425"/>
      <c r="ODA17" s="425"/>
      <c r="ODB17" s="425"/>
      <c r="ODC17" s="425"/>
      <c r="ODD17" s="425"/>
      <c r="ODE17" s="425"/>
      <c r="ODF17" s="425"/>
      <c r="ODG17" s="425"/>
      <c r="ODH17" s="425"/>
      <c r="ODI17" s="425"/>
      <c r="ODJ17" s="425"/>
      <c r="ODK17" s="425"/>
      <c r="ODL17" s="425"/>
      <c r="ODM17" s="425"/>
      <c r="ODN17" s="425"/>
      <c r="ODO17" s="425"/>
      <c r="ODP17" s="425"/>
      <c r="ODQ17" s="425"/>
      <c r="ODR17" s="425"/>
      <c r="ODS17" s="425"/>
      <c r="ODT17" s="425"/>
      <c r="ODU17" s="425"/>
      <c r="ODV17" s="425"/>
      <c r="ODW17" s="425"/>
      <c r="ODX17" s="425"/>
      <c r="ODY17" s="425"/>
      <c r="ODZ17" s="425"/>
      <c r="OEA17" s="425"/>
      <c r="OEB17" s="425"/>
      <c r="OEC17" s="425"/>
      <c r="OED17" s="425"/>
      <c r="OEE17" s="425"/>
      <c r="OEF17" s="425"/>
      <c r="OEG17" s="425"/>
      <c r="OEH17" s="425"/>
      <c r="OEI17" s="425"/>
      <c r="OEJ17" s="425"/>
      <c r="OEK17" s="425"/>
      <c r="OEL17" s="425"/>
      <c r="OEM17" s="425"/>
      <c r="OEN17" s="425"/>
      <c r="OEO17" s="425"/>
      <c r="OEP17" s="425"/>
      <c r="OEQ17" s="425"/>
      <c r="OER17" s="425"/>
      <c r="OES17" s="425"/>
      <c r="OET17" s="425"/>
      <c r="OEU17" s="425"/>
      <c r="OEV17" s="425"/>
      <c r="OEW17" s="425"/>
      <c r="OEX17" s="425"/>
      <c r="OEY17" s="425"/>
      <c r="OEZ17" s="425"/>
      <c r="OFA17" s="425"/>
      <c r="OFB17" s="425"/>
      <c r="OFC17" s="425"/>
      <c r="OFD17" s="425"/>
      <c r="OFE17" s="425"/>
      <c r="OFF17" s="425"/>
      <c r="OFG17" s="425"/>
      <c r="OFH17" s="425"/>
      <c r="OFI17" s="425"/>
      <c r="OFJ17" s="425"/>
      <c r="OFK17" s="425"/>
      <c r="OFL17" s="425"/>
      <c r="OFM17" s="425"/>
      <c r="OFN17" s="425"/>
      <c r="OFO17" s="425"/>
      <c r="OFP17" s="425"/>
      <c r="OFQ17" s="425"/>
      <c r="OFR17" s="425"/>
      <c r="OFS17" s="425"/>
      <c r="OFT17" s="425"/>
      <c r="OFU17" s="425"/>
      <c r="OFV17" s="425"/>
      <c r="OFW17" s="425"/>
      <c r="OFX17" s="425"/>
      <c r="OFY17" s="425"/>
      <c r="OFZ17" s="425"/>
      <c r="OGA17" s="425"/>
      <c r="OGB17" s="425"/>
      <c r="OGC17" s="425"/>
      <c r="OGD17" s="425"/>
      <c r="OGE17" s="425"/>
      <c r="OGF17" s="425"/>
      <c r="OGG17" s="425"/>
      <c r="OGH17" s="425"/>
      <c r="OGI17" s="425"/>
      <c r="OGJ17" s="425"/>
      <c r="OGK17" s="425"/>
      <c r="OGL17" s="425"/>
      <c r="OGM17" s="425"/>
      <c r="OGN17" s="425"/>
      <c r="OGO17" s="425"/>
      <c r="OGP17" s="425"/>
      <c r="OGQ17" s="425"/>
      <c r="OGR17" s="425"/>
      <c r="OGS17" s="425"/>
      <c r="OGT17" s="425"/>
      <c r="OGU17" s="425"/>
      <c r="OGV17" s="425"/>
      <c r="OGW17" s="425"/>
      <c r="OGX17" s="425"/>
      <c r="OGY17" s="425"/>
      <c r="OGZ17" s="425"/>
      <c r="OHA17" s="425"/>
      <c r="OHB17" s="425"/>
      <c r="OHC17" s="425"/>
      <c r="OHD17" s="425"/>
      <c r="OHE17" s="425"/>
      <c r="OHF17" s="425"/>
      <c r="OHG17" s="425"/>
      <c r="OHH17" s="425"/>
      <c r="OHI17" s="425"/>
      <c r="OHJ17" s="425"/>
      <c r="OHK17" s="425"/>
      <c r="OHL17" s="425"/>
      <c r="OHM17" s="425"/>
      <c r="OHN17" s="425"/>
      <c r="OHO17" s="425"/>
      <c r="OHP17" s="425"/>
      <c r="OHQ17" s="425"/>
      <c r="OHR17" s="425"/>
      <c r="OHS17" s="425"/>
      <c r="OHT17" s="425"/>
      <c r="OHU17" s="425"/>
      <c r="OHV17" s="425"/>
      <c r="OHW17" s="425"/>
      <c r="OHX17" s="425"/>
      <c r="OHY17" s="425"/>
      <c r="OHZ17" s="425"/>
      <c r="OIA17" s="425"/>
      <c r="OIB17" s="425"/>
      <c r="OIC17" s="425"/>
      <c r="OID17" s="425"/>
      <c r="OIE17" s="425"/>
      <c r="OIF17" s="425"/>
      <c r="OIG17" s="425"/>
      <c r="OIH17" s="425"/>
      <c r="OII17" s="425"/>
      <c r="OIJ17" s="425"/>
      <c r="OIK17" s="425"/>
      <c r="OIL17" s="425"/>
      <c r="OIM17" s="425"/>
      <c r="OIN17" s="425"/>
      <c r="OIO17" s="425"/>
      <c r="OIP17" s="425"/>
      <c r="OIQ17" s="425"/>
      <c r="OIR17" s="425"/>
      <c r="OIS17" s="425"/>
      <c r="OIT17" s="425"/>
      <c r="OIU17" s="425"/>
      <c r="OIV17" s="425"/>
      <c r="OIW17" s="425"/>
      <c r="OIX17" s="425"/>
      <c r="OIY17" s="425"/>
      <c r="OIZ17" s="425"/>
      <c r="OJA17" s="425"/>
      <c r="OJB17" s="425"/>
      <c r="OJC17" s="425"/>
      <c r="OJD17" s="425"/>
      <c r="OJE17" s="425"/>
      <c r="OJF17" s="425"/>
      <c r="OJG17" s="425"/>
      <c r="OJH17" s="425"/>
      <c r="OJI17" s="425"/>
      <c r="OJJ17" s="425"/>
      <c r="OJK17" s="425"/>
      <c r="OJL17" s="425"/>
      <c r="OJM17" s="425"/>
      <c r="OJN17" s="425"/>
      <c r="OJO17" s="425"/>
      <c r="OJP17" s="425"/>
      <c r="OJQ17" s="425"/>
      <c r="OJR17" s="425"/>
      <c r="OJS17" s="425"/>
      <c r="OJT17" s="425"/>
      <c r="OJU17" s="425"/>
      <c r="OJV17" s="425"/>
      <c r="OJW17" s="425"/>
      <c r="OJX17" s="425"/>
      <c r="OJY17" s="425"/>
      <c r="OJZ17" s="425"/>
      <c r="OKA17" s="425"/>
      <c r="OKB17" s="425"/>
      <c r="OKC17" s="425"/>
      <c r="OKD17" s="425"/>
      <c r="OKE17" s="425"/>
      <c r="OKF17" s="425"/>
      <c r="OKG17" s="425"/>
      <c r="OKH17" s="425"/>
      <c r="OKI17" s="425"/>
      <c r="OKJ17" s="425"/>
      <c r="OKK17" s="425"/>
      <c r="OKL17" s="425"/>
      <c r="OKM17" s="425"/>
      <c r="OKN17" s="425"/>
      <c r="OKO17" s="425"/>
      <c r="OKP17" s="425"/>
      <c r="OKQ17" s="425"/>
      <c r="OKR17" s="425"/>
      <c r="OKS17" s="425"/>
      <c r="OKT17" s="425"/>
      <c r="OKU17" s="425"/>
      <c r="OKV17" s="425"/>
      <c r="OKW17" s="425"/>
      <c r="OKX17" s="425"/>
      <c r="OKY17" s="425"/>
      <c r="OKZ17" s="425"/>
      <c r="OLA17" s="425"/>
      <c r="OLB17" s="425"/>
      <c r="OLC17" s="425"/>
      <c r="OLD17" s="425"/>
      <c r="OLE17" s="425"/>
      <c r="OLF17" s="425"/>
      <c r="OLG17" s="425"/>
      <c r="OLH17" s="425"/>
      <c r="OLI17" s="425"/>
      <c r="OLJ17" s="425"/>
      <c r="OLK17" s="425"/>
      <c r="OLL17" s="425"/>
      <c r="OLM17" s="425"/>
      <c r="OLN17" s="425"/>
      <c r="OLO17" s="425"/>
      <c r="OLP17" s="425"/>
      <c r="OLQ17" s="425"/>
      <c r="OLR17" s="425"/>
      <c r="OLS17" s="425"/>
      <c r="OLT17" s="425"/>
      <c r="OLU17" s="425"/>
      <c r="OLV17" s="425"/>
      <c r="OLW17" s="425"/>
      <c r="OLX17" s="425"/>
      <c r="OLY17" s="425"/>
      <c r="OLZ17" s="425"/>
      <c r="OMA17" s="425"/>
      <c r="OMB17" s="425"/>
      <c r="OMC17" s="425"/>
      <c r="OMD17" s="425"/>
      <c r="OME17" s="425"/>
      <c r="OMF17" s="425"/>
      <c r="OMG17" s="425"/>
      <c r="OMH17" s="425"/>
      <c r="OMI17" s="425"/>
      <c r="OMJ17" s="425"/>
      <c r="OMK17" s="425"/>
      <c r="OML17" s="425"/>
      <c r="OMM17" s="425"/>
      <c r="OMN17" s="425"/>
      <c r="OMO17" s="425"/>
      <c r="OMP17" s="425"/>
      <c r="OMQ17" s="425"/>
      <c r="OMR17" s="425"/>
      <c r="OMS17" s="425"/>
      <c r="OMT17" s="425"/>
      <c r="OMU17" s="425"/>
      <c r="OMV17" s="425"/>
      <c r="OMW17" s="425"/>
      <c r="OMX17" s="425"/>
      <c r="OMY17" s="425"/>
      <c r="OMZ17" s="425"/>
      <c r="ONA17" s="425"/>
      <c r="ONB17" s="425"/>
      <c r="ONC17" s="425"/>
      <c r="OND17" s="425"/>
      <c r="ONE17" s="425"/>
      <c r="ONF17" s="425"/>
      <c r="ONG17" s="425"/>
      <c r="ONH17" s="425"/>
      <c r="ONI17" s="425"/>
      <c r="ONJ17" s="425"/>
      <c r="ONK17" s="425"/>
      <c r="ONL17" s="425"/>
      <c r="ONM17" s="425"/>
      <c r="ONN17" s="425"/>
      <c r="ONO17" s="425"/>
      <c r="ONP17" s="425"/>
      <c r="ONQ17" s="425"/>
      <c r="ONR17" s="425"/>
      <c r="ONS17" s="425"/>
      <c r="ONT17" s="425"/>
      <c r="ONU17" s="425"/>
      <c r="ONV17" s="425"/>
      <c r="ONW17" s="425"/>
      <c r="ONX17" s="425"/>
      <c r="ONY17" s="425"/>
      <c r="ONZ17" s="425"/>
      <c r="OOA17" s="425"/>
      <c r="OOB17" s="425"/>
      <c r="OOC17" s="425"/>
      <c r="OOD17" s="425"/>
      <c r="OOE17" s="425"/>
      <c r="OOF17" s="425"/>
      <c r="OOG17" s="425"/>
      <c r="OOH17" s="425"/>
      <c r="OOI17" s="425"/>
      <c r="OOJ17" s="425"/>
      <c r="OOK17" s="425"/>
      <c r="OOL17" s="425"/>
      <c r="OOM17" s="425"/>
      <c r="OON17" s="425"/>
      <c r="OOO17" s="425"/>
      <c r="OOP17" s="425"/>
      <c r="OOQ17" s="425"/>
      <c r="OOR17" s="425"/>
      <c r="OOS17" s="425"/>
      <c r="OOT17" s="425"/>
      <c r="OOU17" s="425"/>
      <c r="OOV17" s="425"/>
      <c r="OOW17" s="425"/>
      <c r="OOX17" s="425"/>
      <c r="OOY17" s="425"/>
      <c r="OOZ17" s="425"/>
      <c r="OPA17" s="425"/>
      <c r="OPB17" s="425"/>
      <c r="OPC17" s="425"/>
      <c r="OPD17" s="425"/>
      <c r="OPE17" s="425"/>
      <c r="OPF17" s="425"/>
      <c r="OPG17" s="425"/>
      <c r="OPH17" s="425"/>
      <c r="OPI17" s="425"/>
      <c r="OPJ17" s="425"/>
      <c r="OPK17" s="425"/>
      <c r="OPL17" s="425"/>
      <c r="OPM17" s="425"/>
      <c r="OPN17" s="425"/>
      <c r="OPO17" s="425"/>
      <c r="OPP17" s="425"/>
      <c r="OPQ17" s="425"/>
      <c r="OPR17" s="425"/>
      <c r="OPS17" s="425"/>
      <c r="OPT17" s="425"/>
      <c r="OPU17" s="425"/>
      <c r="OPV17" s="425"/>
      <c r="OPW17" s="425"/>
      <c r="OPX17" s="425"/>
      <c r="OPY17" s="425"/>
      <c r="OPZ17" s="425"/>
      <c r="OQA17" s="425"/>
      <c r="OQB17" s="425"/>
      <c r="OQC17" s="425"/>
      <c r="OQD17" s="425"/>
      <c r="OQE17" s="425"/>
      <c r="OQF17" s="425"/>
      <c r="OQG17" s="425"/>
      <c r="OQH17" s="425"/>
      <c r="OQI17" s="425"/>
      <c r="OQJ17" s="425"/>
      <c r="OQK17" s="425"/>
      <c r="OQL17" s="425"/>
      <c r="OQM17" s="425"/>
      <c r="OQN17" s="425"/>
      <c r="OQO17" s="425"/>
      <c r="OQP17" s="425"/>
      <c r="OQQ17" s="425"/>
      <c r="OQR17" s="425"/>
      <c r="OQS17" s="425"/>
      <c r="OQT17" s="425"/>
      <c r="OQU17" s="425"/>
      <c r="OQV17" s="425"/>
      <c r="OQW17" s="425"/>
      <c r="OQX17" s="425"/>
      <c r="OQY17" s="425"/>
      <c r="OQZ17" s="425"/>
      <c r="ORA17" s="425"/>
      <c r="ORB17" s="425"/>
      <c r="ORC17" s="425"/>
      <c r="ORD17" s="425"/>
      <c r="ORE17" s="425"/>
      <c r="ORF17" s="425"/>
      <c r="ORG17" s="425"/>
      <c r="ORH17" s="425"/>
      <c r="ORI17" s="425"/>
      <c r="ORJ17" s="425"/>
      <c r="ORK17" s="425"/>
      <c r="ORL17" s="425"/>
      <c r="ORM17" s="425"/>
      <c r="ORN17" s="425"/>
      <c r="ORO17" s="425"/>
      <c r="ORP17" s="425"/>
      <c r="ORQ17" s="425"/>
      <c r="ORR17" s="425"/>
      <c r="ORS17" s="425"/>
      <c r="ORT17" s="425"/>
      <c r="ORU17" s="425"/>
      <c r="ORV17" s="425"/>
      <c r="ORW17" s="425"/>
      <c r="ORX17" s="425"/>
      <c r="ORY17" s="425"/>
      <c r="ORZ17" s="425"/>
      <c r="OSA17" s="425"/>
      <c r="OSB17" s="425"/>
      <c r="OSC17" s="425"/>
      <c r="OSD17" s="425"/>
      <c r="OSE17" s="425"/>
      <c r="OSF17" s="425"/>
      <c r="OSG17" s="425"/>
      <c r="OSH17" s="425"/>
      <c r="OSI17" s="425"/>
      <c r="OSJ17" s="425"/>
      <c r="OSK17" s="425"/>
      <c r="OSL17" s="425"/>
      <c r="OSM17" s="425"/>
      <c r="OSN17" s="425"/>
      <c r="OSO17" s="425"/>
      <c r="OSP17" s="425"/>
      <c r="OSQ17" s="425"/>
      <c r="OSR17" s="425"/>
      <c r="OSS17" s="425"/>
      <c r="OST17" s="425"/>
      <c r="OSU17" s="425"/>
      <c r="OSV17" s="425"/>
      <c r="OSW17" s="425"/>
      <c r="OSX17" s="425"/>
      <c r="OSY17" s="425"/>
      <c r="OSZ17" s="425"/>
      <c r="OTA17" s="425"/>
      <c r="OTB17" s="425"/>
      <c r="OTC17" s="425"/>
      <c r="OTD17" s="425"/>
      <c r="OTE17" s="425"/>
      <c r="OTF17" s="425"/>
      <c r="OTG17" s="425"/>
      <c r="OTH17" s="425"/>
      <c r="OTI17" s="425"/>
      <c r="OTJ17" s="425"/>
      <c r="OTK17" s="425"/>
      <c r="OTL17" s="425"/>
      <c r="OTM17" s="425"/>
      <c r="OTN17" s="425"/>
      <c r="OTO17" s="425"/>
      <c r="OTP17" s="425"/>
      <c r="OTQ17" s="425"/>
      <c r="OTR17" s="425"/>
      <c r="OTS17" s="425"/>
      <c r="OTT17" s="425"/>
      <c r="OTU17" s="425"/>
      <c r="OTV17" s="425"/>
      <c r="OTW17" s="425"/>
      <c r="OTX17" s="425"/>
      <c r="OTY17" s="425"/>
      <c r="OTZ17" s="425"/>
      <c r="OUA17" s="425"/>
      <c r="OUB17" s="425"/>
      <c r="OUC17" s="425"/>
      <c r="OUD17" s="425"/>
      <c r="OUE17" s="425"/>
      <c r="OUF17" s="425"/>
      <c r="OUG17" s="425"/>
      <c r="OUH17" s="425"/>
      <c r="OUI17" s="425"/>
      <c r="OUJ17" s="425"/>
      <c r="OUK17" s="425"/>
      <c r="OUL17" s="425"/>
      <c r="OUM17" s="425"/>
      <c r="OUN17" s="425"/>
      <c r="OUO17" s="425"/>
      <c r="OUP17" s="425"/>
      <c r="OUQ17" s="425"/>
      <c r="OUR17" s="425"/>
      <c r="OUS17" s="425"/>
      <c r="OUT17" s="425"/>
      <c r="OUU17" s="425"/>
      <c r="OUV17" s="425"/>
      <c r="OUW17" s="425"/>
      <c r="OUX17" s="425"/>
      <c r="OUY17" s="425"/>
      <c r="OUZ17" s="425"/>
      <c r="OVA17" s="425"/>
      <c r="OVB17" s="425"/>
      <c r="OVC17" s="425"/>
      <c r="OVD17" s="425"/>
      <c r="OVE17" s="425"/>
      <c r="OVF17" s="425"/>
      <c r="OVG17" s="425"/>
      <c r="OVH17" s="425"/>
      <c r="OVI17" s="425"/>
      <c r="OVJ17" s="425"/>
      <c r="OVK17" s="425"/>
      <c r="OVL17" s="425"/>
      <c r="OVM17" s="425"/>
      <c r="OVN17" s="425"/>
      <c r="OVO17" s="425"/>
      <c r="OVP17" s="425"/>
      <c r="OVQ17" s="425"/>
      <c r="OVR17" s="425"/>
      <c r="OVS17" s="425"/>
      <c r="OVT17" s="425"/>
      <c r="OVU17" s="425"/>
      <c r="OVV17" s="425"/>
      <c r="OVW17" s="425"/>
      <c r="OVX17" s="425"/>
      <c r="OVY17" s="425"/>
      <c r="OVZ17" s="425"/>
      <c r="OWA17" s="425"/>
      <c r="OWB17" s="425"/>
      <c r="OWC17" s="425"/>
      <c r="OWD17" s="425"/>
      <c r="OWE17" s="425"/>
      <c r="OWF17" s="425"/>
      <c r="OWG17" s="425"/>
      <c r="OWH17" s="425"/>
      <c r="OWI17" s="425"/>
      <c r="OWJ17" s="425"/>
      <c r="OWK17" s="425"/>
      <c r="OWL17" s="425"/>
      <c r="OWM17" s="425"/>
      <c r="OWN17" s="425"/>
      <c r="OWO17" s="425"/>
      <c r="OWP17" s="425"/>
      <c r="OWQ17" s="425"/>
      <c r="OWR17" s="425"/>
      <c r="OWS17" s="425"/>
      <c r="OWT17" s="425"/>
      <c r="OWU17" s="425"/>
      <c r="OWV17" s="425"/>
      <c r="OWW17" s="425"/>
      <c r="OWX17" s="425"/>
      <c r="OWY17" s="425"/>
      <c r="OWZ17" s="425"/>
      <c r="OXA17" s="425"/>
      <c r="OXB17" s="425"/>
      <c r="OXC17" s="425"/>
      <c r="OXD17" s="425"/>
      <c r="OXE17" s="425"/>
      <c r="OXF17" s="425"/>
      <c r="OXG17" s="425"/>
      <c r="OXH17" s="425"/>
      <c r="OXI17" s="425"/>
      <c r="OXJ17" s="425"/>
      <c r="OXK17" s="425"/>
      <c r="OXL17" s="425"/>
      <c r="OXM17" s="425"/>
      <c r="OXN17" s="425"/>
      <c r="OXO17" s="425"/>
      <c r="OXP17" s="425"/>
      <c r="OXQ17" s="425"/>
      <c r="OXR17" s="425"/>
      <c r="OXS17" s="425"/>
      <c r="OXT17" s="425"/>
      <c r="OXU17" s="425"/>
      <c r="OXV17" s="425"/>
      <c r="OXW17" s="425"/>
      <c r="OXX17" s="425"/>
      <c r="OXY17" s="425"/>
      <c r="OXZ17" s="425"/>
      <c r="OYA17" s="425"/>
      <c r="OYB17" s="425"/>
      <c r="OYC17" s="425"/>
      <c r="OYD17" s="425"/>
      <c r="OYE17" s="425"/>
      <c r="OYF17" s="425"/>
      <c r="OYG17" s="425"/>
      <c r="OYH17" s="425"/>
      <c r="OYI17" s="425"/>
      <c r="OYJ17" s="425"/>
      <c r="OYK17" s="425"/>
      <c r="OYL17" s="425"/>
      <c r="OYM17" s="425"/>
      <c r="OYN17" s="425"/>
      <c r="OYO17" s="425"/>
      <c r="OYP17" s="425"/>
      <c r="OYQ17" s="425"/>
      <c r="OYR17" s="425"/>
      <c r="OYS17" s="425"/>
      <c r="OYT17" s="425"/>
      <c r="OYU17" s="425"/>
      <c r="OYV17" s="425"/>
      <c r="OYW17" s="425"/>
      <c r="OYX17" s="425"/>
      <c r="OYY17" s="425"/>
      <c r="OYZ17" s="425"/>
      <c r="OZA17" s="425"/>
      <c r="OZB17" s="425"/>
      <c r="OZC17" s="425"/>
      <c r="OZD17" s="425"/>
      <c r="OZE17" s="425"/>
      <c r="OZF17" s="425"/>
      <c r="OZG17" s="425"/>
      <c r="OZH17" s="425"/>
      <c r="OZI17" s="425"/>
      <c r="OZJ17" s="425"/>
      <c r="OZK17" s="425"/>
      <c r="OZL17" s="425"/>
      <c r="OZM17" s="425"/>
      <c r="OZN17" s="425"/>
      <c r="OZO17" s="425"/>
      <c r="OZP17" s="425"/>
      <c r="OZQ17" s="425"/>
      <c r="OZR17" s="425"/>
      <c r="OZS17" s="425"/>
      <c r="OZT17" s="425"/>
      <c r="OZU17" s="425"/>
      <c r="OZV17" s="425"/>
      <c r="OZW17" s="425"/>
      <c r="OZX17" s="425"/>
      <c r="OZY17" s="425"/>
      <c r="OZZ17" s="425"/>
      <c r="PAA17" s="425"/>
      <c r="PAB17" s="425"/>
      <c r="PAC17" s="425"/>
      <c r="PAD17" s="425"/>
      <c r="PAE17" s="425"/>
      <c r="PAF17" s="425"/>
      <c r="PAG17" s="425"/>
      <c r="PAH17" s="425"/>
      <c r="PAI17" s="425"/>
      <c r="PAJ17" s="425"/>
      <c r="PAK17" s="425"/>
      <c r="PAL17" s="425"/>
      <c r="PAM17" s="425"/>
      <c r="PAN17" s="425"/>
      <c r="PAO17" s="425"/>
      <c r="PAP17" s="425"/>
      <c r="PAQ17" s="425"/>
      <c r="PAR17" s="425"/>
      <c r="PAS17" s="425"/>
      <c r="PAT17" s="425"/>
      <c r="PAU17" s="425"/>
      <c r="PAV17" s="425"/>
      <c r="PAW17" s="425"/>
      <c r="PAX17" s="425"/>
      <c r="PAY17" s="425"/>
      <c r="PAZ17" s="425"/>
      <c r="PBA17" s="425"/>
      <c r="PBB17" s="425"/>
      <c r="PBC17" s="425"/>
      <c r="PBD17" s="425"/>
      <c r="PBE17" s="425"/>
      <c r="PBF17" s="425"/>
      <c r="PBG17" s="425"/>
      <c r="PBH17" s="425"/>
      <c r="PBI17" s="425"/>
      <c r="PBJ17" s="425"/>
      <c r="PBK17" s="425"/>
      <c r="PBL17" s="425"/>
      <c r="PBM17" s="425"/>
      <c r="PBN17" s="425"/>
      <c r="PBO17" s="425"/>
      <c r="PBP17" s="425"/>
      <c r="PBQ17" s="425"/>
      <c r="PBR17" s="425"/>
      <c r="PBS17" s="425"/>
      <c r="PBT17" s="425"/>
      <c r="PBU17" s="425"/>
      <c r="PBV17" s="425"/>
      <c r="PBW17" s="425"/>
      <c r="PBX17" s="425"/>
      <c r="PBY17" s="425"/>
      <c r="PBZ17" s="425"/>
      <c r="PCA17" s="425"/>
      <c r="PCB17" s="425"/>
      <c r="PCC17" s="425"/>
      <c r="PCD17" s="425"/>
      <c r="PCE17" s="425"/>
      <c r="PCF17" s="425"/>
      <c r="PCG17" s="425"/>
      <c r="PCH17" s="425"/>
      <c r="PCI17" s="425"/>
      <c r="PCJ17" s="425"/>
      <c r="PCK17" s="425"/>
      <c r="PCL17" s="425"/>
      <c r="PCM17" s="425"/>
      <c r="PCN17" s="425"/>
      <c r="PCO17" s="425"/>
      <c r="PCP17" s="425"/>
      <c r="PCQ17" s="425"/>
      <c r="PCR17" s="425"/>
      <c r="PCS17" s="425"/>
      <c r="PCT17" s="425"/>
      <c r="PCU17" s="425"/>
      <c r="PCV17" s="425"/>
      <c r="PCW17" s="425"/>
      <c r="PCX17" s="425"/>
      <c r="PCY17" s="425"/>
      <c r="PCZ17" s="425"/>
      <c r="PDA17" s="425"/>
      <c r="PDB17" s="425"/>
      <c r="PDC17" s="425"/>
      <c r="PDD17" s="425"/>
      <c r="PDE17" s="425"/>
      <c r="PDF17" s="425"/>
      <c r="PDG17" s="425"/>
      <c r="PDH17" s="425"/>
      <c r="PDI17" s="425"/>
      <c r="PDJ17" s="425"/>
      <c r="PDK17" s="425"/>
      <c r="PDL17" s="425"/>
      <c r="PDM17" s="425"/>
      <c r="PDN17" s="425"/>
      <c r="PDO17" s="425"/>
      <c r="PDP17" s="425"/>
      <c r="PDQ17" s="425"/>
      <c r="PDR17" s="425"/>
      <c r="PDS17" s="425"/>
      <c r="PDT17" s="425"/>
      <c r="PDU17" s="425"/>
      <c r="PDV17" s="425"/>
      <c r="PDW17" s="425"/>
      <c r="PDX17" s="425"/>
      <c r="PDY17" s="425"/>
      <c r="PDZ17" s="425"/>
      <c r="PEA17" s="425"/>
      <c r="PEB17" s="425"/>
      <c r="PEC17" s="425"/>
      <c r="PED17" s="425"/>
      <c r="PEE17" s="425"/>
      <c r="PEF17" s="425"/>
      <c r="PEG17" s="425"/>
      <c r="PEH17" s="425"/>
      <c r="PEI17" s="425"/>
      <c r="PEJ17" s="425"/>
      <c r="PEK17" s="425"/>
      <c r="PEL17" s="425"/>
      <c r="PEM17" s="425"/>
      <c r="PEN17" s="425"/>
      <c r="PEO17" s="425"/>
      <c r="PEP17" s="425"/>
      <c r="PEQ17" s="425"/>
      <c r="PER17" s="425"/>
      <c r="PES17" s="425"/>
      <c r="PET17" s="425"/>
      <c r="PEU17" s="425"/>
      <c r="PEV17" s="425"/>
      <c r="PEW17" s="425"/>
      <c r="PEX17" s="425"/>
      <c r="PEY17" s="425"/>
      <c r="PEZ17" s="425"/>
      <c r="PFA17" s="425"/>
      <c r="PFB17" s="425"/>
      <c r="PFC17" s="425"/>
      <c r="PFD17" s="425"/>
      <c r="PFE17" s="425"/>
      <c r="PFF17" s="425"/>
      <c r="PFG17" s="425"/>
      <c r="PFH17" s="425"/>
      <c r="PFI17" s="425"/>
      <c r="PFJ17" s="425"/>
      <c r="PFK17" s="425"/>
      <c r="PFL17" s="425"/>
      <c r="PFM17" s="425"/>
      <c r="PFN17" s="425"/>
      <c r="PFO17" s="425"/>
      <c r="PFP17" s="425"/>
      <c r="PFQ17" s="425"/>
      <c r="PFR17" s="425"/>
      <c r="PFS17" s="425"/>
      <c r="PFT17" s="425"/>
      <c r="PFU17" s="425"/>
      <c r="PFV17" s="425"/>
      <c r="PFW17" s="425"/>
      <c r="PFX17" s="425"/>
      <c r="PFY17" s="425"/>
      <c r="PFZ17" s="425"/>
      <c r="PGA17" s="425"/>
      <c r="PGB17" s="425"/>
      <c r="PGC17" s="425"/>
      <c r="PGD17" s="425"/>
      <c r="PGE17" s="425"/>
      <c r="PGF17" s="425"/>
      <c r="PGG17" s="425"/>
      <c r="PGH17" s="425"/>
      <c r="PGI17" s="425"/>
      <c r="PGJ17" s="425"/>
      <c r="PGK17" s="425"/>
      <c r="PGL17" s="425"/>
      <c r="PGM17" s="425"/>
      <c r="PGN17" s="425"/>
      <c r="PGO17" s="425"/>
      <c r="PGP17" s="425"/>
      <c r="PGQ17" s="425"/>
      <c r="PGR17" s="425"/>
      <c r="PGS17" s="425"/>
      <c r="PGT17" s="425"/>
      <c r="PGU17" s="425"/>
      <c r="PGV17" s="425"/>
      <c r="PGW17" s="425"/>
      <c r="PGX17" s="425"/>
      <c r="PGY17" s="425"/>
      <c r="PGZ17" s="425"/>
      <c r="PHA17" s="425"/>
      <c r="PHB17" s="425"/>
      <c r="PHC17" s="425"/>
      <c r="PHD17" s="425"/>
      <c r="PHE17" s="425"/>
      <c r="PHF17" s="425"/>
      <c r="PHG17" s="425"/>
      <c r="PHH17" s="425"/>
      <c r="PHI17" s="425"/>
      <c r="PHJ17" s="425"/>
      <c r="PHK17" s="425"/>
      <c r="PHL17" s="425"/>
      <c r="PHM17" s="425"/>
      <c r="PHN17" s="425"/>
      <c r="PHO17" s="425"/>
      <c r="PHP17" s="425"/>
      <c r="PHQ17" s="425"/>
      <c r="PHR17" s="425"/>
      <c r="PHS17" s="425"/>
      <c r="PHT17" s="425"/>
      <c r="PHU17" s="425"/>
      <c r="PHV17" s="425"/>
      <c r="PHW17" s="425"/>
      <c r="PHX17" s="425"/>
      <c r="PHY17" s="425"/>
      <c r="PHZ17" s="425"/>
      <c r="PIA17" s="425"/>
      <c r="PIB17" s="425"/>
      <c r="PIC17" s="425"/>
      <c r="PID17" s="425"/>
      <c r="PIE17" s="425"/>
      <c r="PIF17" s="425"/>
      <c r="PIG17" s="425"/>
      <c r="PIH17" s="425"/>
      <c r="PII17" s="425"/>
      <c r="PIJ17" s="425"/>
      <c r="PIK17" s="425"/>
      <c r="PIL17" s="425"/>
      <c r="PIM17" s="425"/>
      <c r="PIN17" s="425"/>
      <c r="PIO17" s="425"/>
      <c r="PIP17" s="425"/>
      <c r="PIQ17" s="425"/>
      <c r="PIR17" s="425"/>
      <c r="PIS17" s="425"/>
      <c r="PIT17" s="425"/>
      <c r="PIU17" s="425"/>
      <c r="PIV17" s="425"/>
      <c r="PIW17" s="425"/>
      <c r="PIX17" s="425"/>
      <c r="PIY17" s="425"/>
      <c r="PIZ17" s="425"/>
      <c r="PJA17" s="425"/>
      <c r="PJB17" s="425"/>
      <c r="PJC17" s="425"/>
      <c r="PJD17" s="425"/>
      <c r="PJE17" s="425"/>
      <c r="PJF17" s="425"/>
      <c r="PJG17" s="425"/>
      <c r="PJH17" s="425"/>
      <c r="PJI17" s="425"/>
      <c r="PJJ17" s="425"/>
      <c r="PJK17" s="425"/>
      <c r="PJL17" s="425"/>
      <c r="PJM17" s="425"/>
      <c r="PJN17" s="425"/>
      <c r="PJO17" s="425"/>
      <c r="PJP17" s="425"/>
      <c r="PJQ17" s="425"/>
      <c r="PJR17" s="425"/>
      <c r="PJS17" s="425"/>
      <c r="PJT17" s="425"/>
      <c r="PJU17" s="425"/>
      <c r="PJV17" s="425"/>
      <c r="PJW17" s="425"/>
      <c r="PJX17" s="425"/>
      <c r="PJY17" s="425"/>
      <c r="PJZ17" s="425"/>
      <c r="PKA17" s="425"/>
      <c r="PKB17" s="425"/>
      <c r="PKC17" s="425"/>
      <c r="PKD17" s="425"/>
      <c r="PKE17" s="425"/>
      <c r="PKF17" s="425"/>
      <c r="PKG17" s="425"/>
      <c r="PKH17" s="425"/>
      <c r="PKI17" s="425"/>
      <c r="PKJ17" s="425"/>
      <c r="PKK17" s="425"/>
      <c r="PKL17" s="425"/>
      <c r="PKM17" s="425"/>
      <c r="PKN17" s="425"/>
      <c r="PKO17" s="425"/>
      <c r="PKP17" s="425"/>
      <c r="PKQ17" s="425"/>
      <c r="PKR17" s="425"/>
      <c r="PKS17" s="425"/>
      <c r="PKT17" s="425"/>
      <c r="PKU17" s="425"/>
      <c r="PKV17" s="425"/>
      <c r="PKW17" s="425"/>
      <c r="PKX17" s="425"/>
      <c r="PKY17" s="425"/>
      <c r="PKZ17" s="425"/>
      <c r="PLA17" s="425"/>
      <c r="PLB17" s="425"/>
      <c r="PLC17" s="425"/>
      <c r="PLD17" s="425"/>
      <c r="PLE17" s="425"/>
      <c r="PLF17" s="425"/>
      <c r="PLG17" s="425"/>
      <c r="PLH17" s="425"/>
      <c r="PLI17" s="425"/>
      <c r="PLJ17" s="425"/>
      <c r="PLK17" s="425"/>
      <c r="PLL17" s="425"/>
      <c r="PLM17" s="425"/>
      <c r="PLN17" s="425"/>
      <c r="PLO17" s="425"/>
      <c r="PLP17" s="425"/>
      <c r="PLQ17" s="425"/>
      <c r="PLR17" s="425"/>
      <c r="PLS17" s="425"/>
      <c r="PLT17" s="425"/>
      <c r="PLU17" s="425"/>
      <c r="PLV17" s="425"/>
      <c r="PLW17" s="425"/>
      <c r="PLX17" s="425"/>
      <c r="PLY17" s="425"/>
      <c r="PLZ17" s="425"/>
      <c r="PMA17" s="425"/>
      <c r="PMB17" s="425"/>
      <c r="PMC17" s="425"/>
      <c r="PMD17" s="425"/>
      <c r="PME17" s="425"/>
      <c r="PMF17" s="425"/>
      <c r="PMG17" s="425"/>
      <c r="PMH17" s="425"/>
      <c r="PMI17" s="425"/>
      <c r="PMJ17" s="425"/>
      <c r="PMK17" s="425"/>
      <c r="PML17" s="425"/>
      <c r="PMM17" s="425"/>
      <c r="PMN17" s="425"/>
      <c r="PMO17" s="425"/>
      <c r="PMP17" s="425"/>
      <c r="PMQ17" s="425"/>
      <c r="PMR17" s="425"/>
      <c r="PMS17" s="425"/>
      <c r="PMT17" s="425"/>
      <c r="PMU17" s="425"/>
      <c r="PMV17" s="425"/>
      <c r="PMW17" s="425"/>
      <c r="PMX17" s="425"/>
      <c r="PMY17" s="425"/>
      <c r="PMZ17" s="425"/>
      <c r="PNA17" s="425"/>
      <c r="PNB17" s="425"/>
      <c r="PNC17" s="425"/>
      <c r="PND17" s="425"/>
      <c r="PNE17" s="425"/>
      <c r="PNF17" s="425"/>
      <c r="PNG17" s="425"/>
      <c r="PNH17" s="425"/>
      <c r="PNI17" s="425"/>
      <c r="PNJ17" s="425"/>
      <c r="PNK17" s="425"/>
      <c r="PNL17" s="425"/>
      <c r="PNM17" s="425"/>
      <c r="PNN17" s="425"/>
      <c r="PNO17" s="425"/>
      <c r="PNP17" s="425"/>
      <c r="PNQ17" s="425"/>
      <c r="PNR17" s="425"/>
      <c r="PNS17" s="425"/>
      <c r="PNT17" s="425"/>
      <c r="PNU17" s="425"/>
      <c r="PNV17" s="425"/>
      <c r="PNW17" s="425"/>
      <c r="PNX17" s="425"/>
      <c r="PNY17" s="425"/>
      <c r="PNZ17" s="425"/>
      <c r="POA17" s="425"/>
      <c r="POB17" s="425"/>
      <c r="POC17" s="425"/>
      <c r="POD17" s="425"/>
      <c r="POE17" s="425"/>
      <c r="POF17" s="425"/>
      <c r="POG17" s="425"/>
      <c r="POH17" s="425"/>
      <c r="POI17" s="425"/>
      <c r="POJ17" s="425"/>
      <c r="POK17" s="425"/>
      <c r="POL17" s="425"/>
      <c r="POM17" s="425"/>
      <c r="PON17" s="425"/>
      <c r="POO17" s="425"/>
      <c r="POP17" s="425"/>
      <c r="POQ17" s="425"/>
      <c r="POR17" s="425"/>
      <c r="POS17" s="425"/>
      <c r="POT17" s="425"/>
      <c r="POU17" s="425"/>
      <c r="POV17" s="425"/>
      <c r="POW17" s="425"/>
      <c r="POX17" s="425"/>
      <c r="POY17" s="425"/>
      <c r="POZ17" s="425"/>
      <c r="PPA17" s="425"/>
      <c r="PPB17" s="425"/>
      <c r="PPC17" s="425"/>
      <c r="PPD17" s="425"/>
      <c r="PPE17" s="425"/>
      <c r="PPF17" s="425"/>
      <c r="PPG17" s="425"/>
      <c r="PPH17" s="425"/>
      <c r="PPI17" s="425"/>
      <c r="PPJ17" s="425"/>
      <c r="PPK17" s="425"/>
      <c r="PPL17" s="425"/>
      <c r="PPM17" s="425"/>
      <c r="PPN17" s="425"/>
      <c r="PPO17" s="425"/>
      <c r="PPP17" s="425"/>
      <c r="PPQ17" s="425"/>
      <c r="PPR17" s="425"/>
      <c r="PPS17" s="425"/>
      <c r="PPT17" s="425"/>
      <c r="PPU17" s="425"/>
      <c r="PPV17" s="425"/>
      <c r="PPW17" s="425"/>
      <c r="PPX17" s="425"/>
      <c r="PPY17" s="425"/>
      <c r="PPZ17" s="425"/>
      <c r="PQA17" s="425"/>
      <c r="PQB17" s="425"/>
      <c r="PQC17" s="425"/>
      <c r="PQD17" s="425"/>
      <c r="PQE17" s="425"/>
      <c r="PQF17" s="425"/>
      <c r="PQG17" s="425"/>
      <c r="PQH17" s="425"/>
      <c r="PQI17" s="425"/>
      <c r="PQJ17" s="425"/>
      <c r="PQK17" s="425"/>
      <c r="PQL17" s="425"/>
      <c r="PQM17" s="425"/>
      <c r="PQN17" s="425"/>
      <c r="PQO17" s="425"/>
      <c r="PQP17" s="425"/>
      <c r="PQQ17" s="425"/>
      <c r="PQR17" s="425"/>
      <c r="PQS17" s="425"/>
      <c r="PQT17" s="425"/>
      <c r="PQU17" s="425"/>
      <c r="PQV17" s="425"/>
      <c r="PQW17" s="425"/>
      <c r="PQX17" s="425"/>
      <c r="PQY17" s="425"/>
      <c r="PQZ17" s="425"/>
      <c r="PRA17" s="425"/>
      <c r="PRB17" s="425"/>
      <c r="PRC17" s="425"/>
      <c r="PRD17" s="425"/>
      <c r="PRE17" s="425"/>
      <c r="PRF17" s="425"/>
      <c r="PRG17" s="425"/>
      <c r="PRH17" s="425"/>
      <c r="PRI17" s="425"/>
      <c r="PRJ17" s="425"/>
      <c r="PRK17" s="425"/>
      <c r="PRL17" s="425"/>
      <c r="PRM17" s="425"/>
      <c r="PRN17" s="425"/>
      <c r="PRO17" s="425"/>
      <c r="PRP17" s="425"/>
      <c r="PRQ17" s="425"/>
      <c r="PRR17" s="425"/>
      <c r="PRS17" s="425"/>
      <c r="PRT17" s="425"/>
      <c r="PRU17" s="425"/>
      <c r="PRV17" s="425"/>
      <c r="PRW17" s="425"/>
      <c r="PRX17" s="425"/>
      <c r="PRY17" s="425"/>
      <c r="PRZ17" s="425"/>
      <c r="PSA17" s="425"/>
      <c r="PSB17" s="425"/>
      <c r="PSC17" s="425"/>
      <c r="PSD17" s="425"/>
      <c r="PSE17" s="425"/>
      <c r="PSF17" s="425"/>
      <c r="PSG17" s="425"/>
      <c r="PSH17" s="425"/>
      <c r="PSI17" s="425"/>
      <c r="PSJ17" s="425"/>
      <c r="PSK17" s="425"/>
      <c r="PSL17" s="425"/>
      <c r="PSM17" s="425"/>
      <c r="PSN17" s="425"/>
      <c r="PSO17" s="425"/>
      <c r="PSP17" s="425"/>
      <c r="PSQ17" s="425"/>
      <c r="PSR17" s="425"/>
      <c r="PSS17" s="425"/>
      <c r="PST17" s="425"/>
      <c r="PSU17" s="425"/>
      <c r="PSV17" s="425"/>
      <c r="PSW17" s="425"/>
      <c r="PSX17" s="425"/>
      <c r="PSY17" s="425"/>
      <c r="PSZ17" s="425"/>
      <c r="PTA17" s="425"/>
      <c r="PTB17" s="425"/>
      <c r="PTC17" s="425"/>
      <c r="PTD17" s="425"/>
      <c r="PTE17" s="425"/>
      <c r="PTF17" s="425"/>
      <c r="PTG17" s="425"/>
      <c r="PTH17" s="425"/>
      <c r="PTI17" s="425"/>
      <c r="PTJ17" s="425"/>
      <c r="PTK17" s="425"/>
      <c r="PTL17" s="425"/>
      <c r="PTM17" s="425"/>
      <c r="PTN17" s="425"/>
      <c r="PTO17" s="425"/>
      <c r="PTP17" s="425"/>
      <c r="PTQ17" s="425"/>
      <c r="PTR17" s="425"/>
      <c r="PTS17" s="425"/>
      <c r="PTT17" s="425"/>
      <c r="PTU17" s="425"/>
      <c r="PTV17" s="425"/>
      <c r="PTW17" s="425"/>
      <c r="PTX17" s="425"/>
      <c r="PTY17" s="425"/>
      <c r="PTZ17" s="425"/>
      <c r="PUA17" s="425"/>
      <c r="PUB17" s="425"/>
      <c r="PUC17" s="425"/>
      <c r="PUD17" s="425"/>
      <c r="PUE17" s="425"/>
      <c r="PUF17" s="425"/>
      <c r="PUG17" s="425"/>
      <c r="PUH17" s="425"/>
      <c r="PUI17" s="425"/>
      <c r="PUJ17" s="425"/>
      <c r="PUK17" s="425"/>
      <c r="PUL17" s="425"/>
      <c r="PUM17" s="425"/>
      <c r="PUN17" s="425"/>
      <c r="PUO17" s="425"/>
      <c r="PUP17" s="425"/>
      <c r="PUQ17" s="425"/>
      <c r="PUR17" s="425"/>
      <c r="PUS17" s="425"/>
      <c r="PUT17" s="425"/>
      <c r="PUU17" s="425"/>
      <c r="PUV17" s="425"/>
      <c r="PUW17" s="425"/>
      <c r="PUX17" s="425"/>
      <c r="PUY17" s="425"/>
      <c r="PUZ17" s="425"/>
      <c r="PVA17" s="425"/>
      <c r="PVB17" s="425"/>
      <c r="PVC17" s="425"/>
      <c r="PVD17" s="425"/>
      <c r="PVE17" s="425"/>
      <c r="PVF17" s="425"/>
      <c r="PVG17" s="425"/>
      <c r="PVH17" s="425"/>
      <c r="PVI17" s="425"/>
      <c r="PVJ17" s="425"/>
      <c r="PVK17" s="425"/>
      <c r="PVL17" s="425"/>
      <c r="PVM17" s="425"/>
      <c r="PVN17" s="425"/>
      <c r="PVO17" s="425"/>
      <c r="PVP17" s="425"/>
      <c r="PVQ17" s="425"/>
      <c r="PVR17" s="425"/>
      <c r="PVS17" s="425"/>
      <c r="PVT17" s="425"/>
      <c r="PVU17" s="425"/>
      <c r="PVV17" s="425"/>
      <c r="PVW17" s="425"/>
      <c r="PVX17" s="425"/>
      <c r="PVY17" s="425"/>
      <c r="PVZ17" s="425"/>
      <c r="PWA17" s="425"/>
      <c r="PWB17" s="425"/>
      <c r="PWC17" s="425"/>
      <c r="PWD17" s="425"/>
      <c r="PWE17" s="425"/>
      <c r="PWF17" s="425"/>
      <c r="PWG17" s="425"/>
      <c r="PWH17" s="425"/>
      <c r="PWI17" s="425"/>
      <c r="PWJ17" s="425"/>
      <c r="PWK17" s="425"/>
      <c r="PWL17" s="425"/>
      <c r="PWM17" s="425"/>
      <c r="PWN17" s="425"/>
      <c r="PWO17" s="425"/>
      <c r="PWP17" s="425"/>
      <c r="PWQ17" s="425"/>
      <c r="PWR17" s="425"/>
      <c r="PWS17" s="425"/>
      <c r="PWT17" s="425"/>
      <c r="PWU17" s="425"/>
      <c r="PWV17" s="425"/>
      <c r="PWW17" s="425"/>
      <c r="PWX17" s="425"/>
      <c r="PWY17" s="425"/>
      <c r="PWZ17" s="425"/>
      <c r="PXA17" s="425"/>
      <c r="PXB17" s="425"/>
      <c r="PXC17" s="425"/>
      <c r="PXD17" s="425"/>
      <c r="PXE17" s="425"/>
      <c r="PXF17" s="425"/>
      <c r="PXG17" s="425"/>
      <c r="PXH17" s="425"/>
      <c r="PXI17" s="425"/>
      <c r="PXJ17" s="425"/>
      <c r="PXK17" s="425"/>
      <c r="PXL17" s="425"/>
      <c r="PXM17" s="425"/>
      <c r="PXN17" s="425"/>
      <c r="PXO17" s="425"/>
      <c r="PXP17" s="425"/>
      <c r="PXQ17" s="425"/>
      <c r="PXR17" s="425"/>
      <c r="PXS17" s="425"/>
      <c r="PXT17" s="425"/>
      <c r="PXU17" s="425"/>
      <c r="PXV17" s="425"/>
      <c r="PXW17" s="425"/>
      <c r="PXX17" s="425"/>
      <c r="PXY17" s="425"/>
      <c r="PXZ17" s="425"/>
      <c r="PYA17" s="425"/>
      <c r="PYB17" s="425"/>
      <c r="PYC17" s="425"/>
      <c r="PYD17" s="425"/>
      <c r="PYE17" s="425"/>
      <c r="PYF17" s="425"/>
      <c r="PYG17" s="425"/>
      <c r="PYH17" s="425"/>
      <c r="PYI17" s="425"/>
      <c r="PYJ17" s="425"/>
      <c r="PYK17" s="425"/>
      <c r="PYL17" s="425"/>
      <c r="PYM17" s="425"/>
      <c r="PYN17" s="425"/>
      <c r="PYO17" s="425"/>
      <c r="PYP17" s="425"/>
      <c r="PYQ17" s="425"/>
      <c r="PYR17" s="425"/>
      <c r="PYS17" s="425"/>
      <c r="PYT17" s="425"/>
      <c r="PYU17" s="425"/>
      <c r="PYV17" s="425"/>
      <c r="PYW17" s="425"/>
      <c r="PYX17" s="425"/>
      <c r="PYY17" s="425"/>
      <c r="PYZ17" s="425"/>
      <c r="PZA17" s="425"/>
      <c r="PZB17" s="425"/>
      <c r="PZC17" s="425"/>
      <c r="PZD17" s="425"/>
      <c r="PZE17" s="425"/>
      <c r="PZF17" s="425"/>
      <c r="PZG17" s="425"/>
      <c r="PZH17" s="425"/>
      <c r="PZI17" s="425"/>
      <c r="PZJ17" s="425"/>
      <c r="PZK17" s="425"/>
      <c r="PZL17" s="425"/>
      <c r="PZM17" s="425"/>
      <c r="PZN17" s="425"/>
      <c r="PZO17" s="425"/>
      <c r="PZP17" s="425"/>
      <c r="PZQ17" s="425"/>
      <c r="PZR17" s="425"/>
      <c r="PZS17" s="425"/>
      <c r="PZT17" s="425"/>
      <c r="PZU17" s="425"/>
      <c r="PZV17" s="425"/>
      <c r="PZW17" s="425"/>
      <c r="PZX17" s="425"/>
      <c r="PZY17" s="425"/>
      <c r="PZZ17" s="425"/>
      <c r="QAA17" s="425"/>
      <c r="QAB17" s="425"/>
      <c r="QAC17" s="425"/>
      <c r="QAD17" s="425"/>
      <c r="QAE17" s="425"/>
      <c r="QAF17" s="425"/>
      <c r="QAG17" s="425"/>
      <c r="QAH17" s="425"/>
      <c r="QAI17" s="425"/>
      <c r="QAJ17" s="425"/>
      <c r="QAK17" s="425"/>
      <c r="QAL17" s="425"/>
      <c r="QAM17" s="425"/>
      <c r="QAN17" s="425"/>
      <c r="QAO17" s="425"/>
      <c r="QAP17" s="425"/>
      <c r="QAQ17" s="425"/>
      <c r="QAR17" s="425"/>
      <c r="QAS17" s="425"/>
      <c r="QAT17" s="425"/>
      <c r="QAU17" s="425"/>
      <c r="QAV17" s="425"/>
      <c r="QAW17" s="425"/>
      <c r="QAX17" s="425"/>
      <c r="QAY17" s="425"/>
      <c r="QAZ17" s="425"/>
      <c r="QBA17" s="425"/>
      <c r="QBB17" s="425"/>
      <c r="QBC17" s="425"/>
      <c r="QBD17" s="425"/>
      <c r="QBE17" s="425"/>
      <c r="QBF17" s="425"/>
      <c r="QBG17" s="425"/>
      <c r="QBH17" s="425"/>
      <c r="QBI17" s="425"/>
      <c r="QBJ17" s="425"/>
      <c r="QBK17" s="425"/>
      <c r="QBL17" s="425"/>
      <c r="QBM17" s="425"/>
      <c r="QBN17" s="425"/>
      <c r="QBO17" s="425"/>
      <c r="QBP17" s="425"/>
      <c r="QBQ17" s="425"/>
      <c r="QBR17" s="425"/>
      <c r="QBS17" s="425"/>
      <c r="QBT17" s="425"/>
      <c r="QBU17" s="425"/>
      <c r="QBV17" s="425"/>
      <c r="QBW17" s="425"/>
      <c r="QBX17" s="425"/>
      <c r="QBY17" s="425"/>
      <c r="QBZ17" s="425"/>
      <c r="QCA17" s="425"/>
      <c r="QCB17" s="425"/>
      <c r="QCC17" s="425"/>
      <c r="QCD17" s="425"/>
      <c r="QCE17" s="425"/>
      <c r="QCF17" s="425"/>
      <c r="QCG17" s="425"/>
      <c r="QCH17" s="425"/>
      <c r="QCI17" s="425"/>
      <c r="QCJ17" s="425"/>
      <c r="QCK17" s="425"/>
      <c r="QCL17" s="425"/>
      <c r="QCM17" s="425"/>
      <c r="QCN17" s="425"/>
      <c r="QCO17" s="425"/>
      <c r="QCP17" s="425"/>
      <c r="QCQ17" s="425"/>
      <c r="QCR17" s="425"/>
      <c r="QCS17" s="425"/>
      <c r="QCT17" s="425"/>
      <c r="QCU17" s="425"/>
      <c r="QCV17" s="425"/>
      <c r="QCW17" s="425"/>
      <c r="QCX17" s="425"/>
      <c r="QCY17" s="425"/>
      <c r="QCZ17" s="425"/>
      <c r="QDA17" s="425"/>
      <c r="QDB17" s="425"/>
      <c r="QDC17" s="425"/>
      <c r="QDD17" s="425"/>
      <c r="QDE17" s="425"/>
      <c r="QDF17" s="425"/>
      <c r="QDG17" s="425"/>
      <c r="QDH17" s="425"/>
      <c r="QDI17" s="425"/>
      <c r="QDJ17" s="425"/>
      <c r="QDK17" s="425"/>
      <c r="QDL17" s="425"/>
      <c r="QDM17" s="425"/>
      <c r="QDN17" s="425"/>
      <c r="QDO17" s="425"/>
      <c r="QDP17" s="425"/>
      <c r="QDQ17" s="425"/>
      <c r="QDR17" s="425"/>
      <c r="QDS17" s="425"/>
      <c r="QDT17" s="425"/>
      <c r="QDU17" s="425"/>
      <c r="QDV17" s="425"/>
      <c r="QDW17" s="425"/>
      <c r="QDX17" s="425"/>
      <c r="QDY17" s="425"/>
      <c r="QDZ17" s="425"/>
      <c r="QEA17" s="425"/>
      <c r="QEB17" s="425"/>
      <c r="QEC17" s="425"/>
      <c r="QED17" s="425"/>
      <c r="QEE17" s="425"/>
      <c r="QEF17" s="425"/>
      <c r="QEG17" s="425"/>
      <c r="QEH17" s="425"/>
      <c r="QEI17" s="425"/>
      <c r="QEJ17" s="425"/>
      <c r="QEK17" s="425"/>
      <c r="QEL17" s="425"/>
      <c r="QEM17" s="425"/>
      <c r="QEN17" s="425"/>
      <c r="QEO17" s="425"/>
      <c r="QEP17" s="425"/>
      <c r="QEQ17" s="425"/>
      <c r="QER17" s="425"/>
      <c r="QES17" s="425"/>
      <c r="QET17" s="425"/>
      <c r="QEU17" s="425"/>
      <c r="QEV17" s="425"/>
      <c r="QEW17" s="425"/>
      <c r="QEX17" s="425"/>
      <c r="QEY17" s="425"/>
      <c r="QEZ17" s="425"/>
      <c r="QFA17" s="425"/>
      <c r="QFB17" s="425"/>
      <c r="QFC17" s="425"/>
      <c r="QFD17" s="425"/>
      <c r="QFE17" s="425"/>
      <c r="QFF17" s="425"/>
      <c r="QFG17" s="425"/>
      <c r="QFH17" s="425"/>
      <c r="QFI17" s="425"/>
      <c r="QFJ17" s="425"/>
      <c r="QFK17" s="425"/>
      <c r="QFL17" s="425"/>
      <c r="QFM17" s="425"/>
      <c r="QFN17" s="425"/>
      <c r="QFO17" s="425"/>
      <c r="QFP17" s="425"/>
      <c r="QFQ17" s="425"/>
      <c r="QFR17" s="425"/>
      <c r="QFS17" s="425"/>
      <c r="QFT17" s="425"/>
      <c r="QFU17" s="425"/>
      <c r="QFV17" s="425"/>
      <c r="QFW17" s="425"/>
      <c r="QFX17" s="425"/>
      <c r="QFY17" s="425"/>
      <c r="QFZ17" s="425"/>
      <c r="QGA17" s="425"/>
      <c r="QGB17" s="425"/>
      <c r="QGC17" s="425"/>
      <c r="QGD17" s="425"/>
      <c r="QGE17" s="425"/>
      <c r="QGF17" s="425"/>
      <c r="QGG17" s="425"/>
      <c r="QGH17" s="425"/>
      <c r="QGI17" s="425"/>
      <c r="QGJ17" s="425"/>
      <c r="QGK17" s="425"/>
      <c r="QGL17" s="425"/>
      <c r="QGM17" s="425"/>
      <c r="QGN17" s="425"/>
      <c r="QGO17" s="425"/>
      <c r="QGP17" s="425"/>
      <c r="QGQ17" s="425"/>
      <c r="QGR17" s="425"/>
      <c r="QGS17" s="425"/>
      <c r="QGT17" s="425"/>
      <c r="QGU17" s="425"/>
      <c r="QGV17" s="425"/>
      <c r="QGW17" s="425"/>
      <c r="QGX17" s="425"/>
      <c r="QGY17" s="425"/>
      <c r="QGZ17" s="425"/>
      <c r="QHA17" s="425"/>
      <c r="QHB17" s="425"/>
      <c r="QHC17" s="425"/>
      <c r="QHD17" s="425"/>
      <c r="QHE17" s="425"/>
      <c r="QHF17" s="425"/>
      <c r="QHG17" s="425"/>
      <c r="QHH17" s="425"/>
      <c r="QHI17" s="425"/>
      <c r="QHJ17" s="425"/>
      <c r="QHK17" s="425"/>
      <c r="QHL17" s="425"/>
      <c r="QHM17" s="425"/>
      <c r="QHN17" s="425"/>
      <c r="QHO17" s="425"/>
      <c r="QHP17" s="425"/>
      <c r="QHQ17" s="425"/>
      <c r="QHR17" s="425"/>
      <c r="QHS17" s="425"/>
      <c r="QHT17" s="425"/>
      <c r="QHU17" s="425"/>
      <c r="QHV17" s="425"/>
      <c r="QHW17" s="425"/>
      <c r="QHX17" s="425"/>
      <c r="QHY17" s="425"/>
      <c r="QHZ17" s="425"/>
      <c r="QIA17" s="425"/>
      <c r="QIB17" s="425"/>
      <c r="QIC17" s="425"/>
      <c r="QID17" s="425"/>
      <c r="QIE17" s="425"/>
      <c r="QIF17" s="425"/>
      <c r="QIG17" s="425"/>
      <c r="QIH17" s="425"/>
      <c r="QII17" s="425"/>
      <c r="QIJ17" s="425"/>
      <c r="QIK17" s="425"/>
      <c r="QIL17" s="425"/>
      <c r="QIM17" s="425"/>
      <c r="QIN17" s="425"/>
      <c r="QIO17" s="425"/>
      <c r="QIP17" s="425"/>
      <c r="QIQ17" s="425"/>
      <c r="QIR17" s="425"/>
      <c r="QIS17" s="425"/>
      <c r="QIT17" s="425"/>
      <c r="QIU17" s="425"/>
      <c r="QIV17" s="425"/>
      <c r="QIW17" s="425"/>
      <c r="QIX17" s="425"/>
      <c r="QIY17" s="425"/>
      <c r="QIZ17" s="425"/>
      <c r="QJA17" s="425"/>
      <c r="QJB17" s="425"/>
      <c r="QJC17" s="425"/>
      <c r="QJD17" s="425"/>
      <c r="QJE17" s="425"/>
      <c r="QJF17" s="425"/>
      <c r="QJG17" s="425"/>
      <c r="QJH17" s="425"/>
      <c r="QJI17" s="425"/>
      <c r="QJJ17" s="425"/>
      <c r="QJK17" s="425"/>
      <c r="QJL17" s="425"/>
      <c r="QJM17" s="425"/>
      <c r="QJN17" s="425"/>
      <c r="QJO17" s="425"/>
      <c r="QJP17" s="425"/>
      <c r="QJQ17" s="425"/>
      <c r="QJR17" s="425"/>
      <c r="QJS17" s="425"/>
      <c r="QJT17" s="425"/>
      <c r="QJU17" s="425"/>
      <c r="QJV17" s="425"/>
      <c r="QJW17" s="425"/>
      <c r="QJX17" s="425"/>
      <c r="QJY17" s="425"/>
      <c r="QJZ17" s="425"/>
      <c r="QKA17" s="425"/>
      <c r="QKB17" s="425"/>
      <c r="QKC17" s="425"/>
      <c r="QKD17" s="425"/>
      <c r="QKE17" s="425"/>
      <c r="QKF17" s="425"/>
      <c r="QKG17" s="425"/>
      <c r="QKH17" s="425"/>
      <c r="QKI17" s="425"/>
      <c r="QKJ17" s="425"/>
      <c r="QKK17" s="425"/>
      <c r="QKL17" s="425"/>
      <c r="QKM17" s="425"/>
      <c r="QKN17" s="425"/>
      <c r="QKO17" s="425"/>
      <c r="QKP17" s="425"/>
      <c r="QKQ17" s="425"/>
      <c r="QKR17" s="425"/>
      <c r="QKS17" s="425"/>
      <c r="QKT17" s="425"/>
      <c r="QKU17" s="425"/>
      <c r="QKV17" s="425"/>
      <c r="QKW17" s="425"/>
      <c r="QKX17" s="425"/>
      <c r="QKY17" s="425"/>
      <c r="QKZ17" s="425"/>
      <c r="QLA17" s="425"/>
      <c r="QLB17" s="425"/>
      <c r="QLC17" s="425"/>
      <c r="QLD17" s="425"/>
      <c r="QLE17" s="425"/>
      <c r="QLF17" s="425"/>
      <c r="QLG17" s="425"/>
      <c r="QLH17" s="425"/>
      <c r="QLI17" s="425"/>
      <c r="QLJ17" s="425"/>
      <c r="QLK17" s="425"/>
      <c r="QLL17" s="425"/>
      <c r="QLM17" s="425"/>
      <c r="QLN17" s="425"/>
      <c r="QLO17" s="425"/>
      <c r="QLP17" s="425"/>
      <c r="QLQ17" s="425"/>
      <c r="QLR17" s="425"/>
      <c r="QLS17" s="425"/>
      <c r="QLT17" s="425"/>
      <c r="QLU17" s="425"/>
      <c r="QLV17" s="425"/>
      <c r="QLW17" s="425"/>
      <c r="QLX17" s="425"/>
      <c r="QLY17" s="425"/>
      <c r="QLZ17" s="425"/>
      <c r="QMA17" s="425"/>
      <c r="QMB17" s="425"/>
      <c r="QMC17" s="425"/>
      <c r="QMD17" s="425"/>
      <c r="QME17" s="425"/>
      <c r="QMF17" s="425"/>
      <c r="QMG17" s="425"/>
      <c r="QMH17" s="425"/>
      <c r="QMI17" s="425"/>
      <c r="QMJ17" s="425"/>
      <c r="QMK17" s="425"/>
      <c r="QML17" s="425"/>
      <c r="QMM17" s="425"/>
      <c r="QMN17" s="425"/>
      <c r="QMO17" s="425"/>
      <c r="QMP17" s="425"/>
      <c r="QMQ17" s="425"/>
      <c r="QMR17" s="425"/>
      <c r="QMS17" s="425"/>
      <c r="QMT17" s="425"/>
      <c r="QMU17" s="425"/>
      <c r="QMV17" s="425"/>
      <c r="QMW17" s="425"/>
      <c r="QMX17" s="425"/>
      <c r="QMY17" s="425"/>
      <c r="QMZ17" s="425"/>
      <c r="QNA17" s="425"/>
      <c r="QNB17" s="425"/>
      <c r="QNC17" s="425"/>
      <c r="QND17" s="425"/>
      <c r="QNE17" s="425"/>
      <c r="QNF17" s="425"/>
      <c r="QNG17" s="425"/>
      <c r="QNH17" s="425"/>
      <c r="QNI17" s="425"/>
      <c r="QNJ17" s="425"/>
      <c r="QNK17" s="425"/>
      <c r="QNL17" s="425"/>
      <c r="QNM17" s="425"/>
      <c r="QNN17" s="425"/>
      <c r="QNO17" s="425"/>
      <c r="QNP17" s="425"/>
      <c r="QNQ17" s="425"/>
      <c r="QNR17" s="425"/>
      <c r="QNS17" s="425"/>
      <c r="QNT17" s="425"/>
      <c r="QNU17" s="425"/>
      <c r="QNV17" s="425"/>
      <c r="QNW17" s="425"/>
      <c r="QNX17" s="425"/>
      <c r="QNY17" s="425"/>
      <c r="QNZ17" s="425"/>
      <c r="QOA17" s="425"/>
      <c r="QOB17" s="425"/>
      <c r="QOC17" s="425"/>
      <c r="QOD17" s="425"/>
      <c r="QOE17" s="425"/>
      <c r="QOF17" s="425"/>
      <c r="QOG17" s="425"/>
      <c r="QOH17" s="425"/>
      <c r="QOI17" s="425"/>
      <c r="QOJ17" s="425"/>
      <c r="QOK17" s="425"/>
      <c r="QOL17" s="425"/>
      <c r="QOM17" s="425"/>
      <c r="QON17" s="425"/>
      <c r="QOO17" s="425"/>
      <c r="QOP17" s="425"/>
      <c r="QOQ17" s="425"/>
      <c r="QOR17" s="425"/>
      <c r="QOS17" s="425"/>
      <c r="QOT17" s="425"/>
      <c r="QOU17" s="425"/>
      <c r="QOV17" s="425"/>
      <c r="QOW17" s="425"/>
      <c r="QOX17" s="425"/>
      <c r="QOY17" s="425"/>
      <c r="QOZ17" s="425"/>
      <c r="QPA17" s="425"/>
      <c r="QPB17" s="425"/>
      <c r="QPC17" s="425"/>
      <c r="QPD17" s="425"/>
      <c r="QPE17" s="425"/>
      <c r="QPF17" s="425"/>
      <c r="QPG17" s="425"/>
      <c r="QPH17" s="425"/>
      <c r="QPI17" s="425"/>
      <c r="QPJ17" s="425"/>
      <c r="QPK17" s="425"/>
      <c r="QPL17" s="425"/>
      <c r="QPM17" s="425"/>
      <c r="QPN17" s="425"/>
      <c r="QPO17" s="425"/>
      <c r="QPP17" s="425"/>
      <c r="QPQ17" s="425"/>
      <c r="QPR17" s="425"/>
      <c r="QPS17" s="425"/>
      <c r="QPT17" s="425"/>
      <c r="QPU17" s="425"/>
      <c r="QPV17" s="425"/>
      <c r="QPW17" s="425"/>
      <c r="QPX17" s="425"/>
      <c r="QPY17" s="425"/>
      <c r="QPZ17" s="425"/>
      <c r="QQA17" s="425"/>
      <c r="QQB17" s="425"/>
      <c r="QQC17" s="425"/>
      <c r="QQD17" s="425"/>
      <c r="QQE17" s="425"/>
      <c r="QQF17" s="425"/>
      <c r="QQG17" s="425"/>
      <c r="QQH17" s="425"/>
      <c r="QQI17" s="425"/>
      <c r="QQJ17" s="425"/>
      <c r="QQK17" s="425"/>
      <c r="QQL17" s="425"/>
      <c r="QQM17" s="425"/>
      <c r="QQN17" s="425"/>
      <c r="QQO17" s="425"/>
      <c r="QQP17" s="425"/>
      <c r="QQQ17" s="425"/>
      <c r="QQR17" s="425"/>
      <c r="QQS17" s="425"/>
      <c r="QQT17" s="425"/>
      <c r="QQU17" s="425"/>
      <c r="QQV17" s="425"/>
      <c r="QQW17" s="425"/>
      <c r="QQX17" s="425"/>
      <c r="QQY17" s="425"/>
      <c r="QQZ17" s="425"/>
      <c r="QRA17" s="425"/>
      <c r="QRB17" s="425"/>
      <c r="QRC17" s="425"/>
      <c r="QRD17" s="425"/>
      <c r="QRE17" s="425"/>
      <c r="QRF17" s="425"/>
      <c r="QRG17" s="425"/>
      <c r="QRH17" s="425"/>
      <c r="QRI17" s="425"/>
      <c r="QRJ17" s="425"/>
      <c r="QRK17" s="425"/>
      <c r="QRL17" s="425"/>
      <c r="QRM17" s="425"/>
      <c r="QRN17" s="425"/>
      <c r="QRO17" s="425"/>
      <c r="QRP17" s="425"/>
      <c r="QRQ17" s="425"/>
      <c r="QRR17" s="425"/>
      <c r="QRS17" s="425"/>
      <c r="QRT17" s="425"/>
      <c r="QRU17" s="425"/>
      <c r="QRV17" s="425"/>
      <c r="QRW17" s="425"/>
      <c r="QRX17" s="425"/>
      <c r="QRY17" s="425"/>
      <c r="QRZ17" s="425"/>
      <c r="QSA17" s="425"/>
      <c r="QSB17" s="425"/>
      <c r="QSC17" s="425"/>
      <c r="QSD17" s="425"/>
      <c r="QSE17" s="425"/>
      <c r="QSF17" s="425"/>
      <c r="QSG17" s="425"/>
      <c r="QSH17" s="425"/>
      <c r="QSI17" s="425"/>
      <c r="QSJ17" s="425"/>
      <c r="QSK17" s="425"/>
      <c r="QSL17" s="425"/>
      <c r="QSM17" s="425"/>
      <c r="QSN17" s="425"/>
      <c r="QSO17" s="425"/>
      <c r="QSP17" s="425"/>
      <c r="QSQ17" s="425"/>
      <c r="QSR17" s="425"/>
      <c r="QSS17" s="425"/>
      <c r="QST17" s="425"/>
      <c r="QSU17" s="425"/>
      <c r="QSV17" s="425"/>
      <c r="QSW17" s="425"/>
      <c r="QSX17" s="425"/>
      <c r="QSY17" s="425"/>
      <c r="QSZ17" s="425"/>
      <c r="QTA17" s="425"/>
      <c r="QTB17" s="425"/>
      <c r="QTC17" s="425"/>
      <c r="QTD17" s="425"/>
      <c r="QTE17" s="425"/>
      <c r="QTF17" s="425"/>
      <c r="QTG17" s="425"/>
      <c r="QTH17" s="425"/>
      <c r="QTI17" s="425"/>
      <c r="QTJ17" s="425"/>
      <c r="QTK17" s="425"/>
      <c r="QTL17" s="425"/>
      <c r="QTM17" s="425"/>
      <c r="QTN17" s="425"/>
      <c r="QTO17" s="425"/>
      <c r="QTP17" s="425"/>
      <c r="QTQ17" s="425"/>
      <c r="QTR17" s="425"/>
      <c r="QTS17" s="425"/>
      <c r="QTT17" s="425"/>
      <c r="QTU17" s="425"/>
      <c r="QTV17" s="425"/>
      <c r="QTW17" s="425"/>
      <c r="QTX17" s="425"/>
      <c r="QTY17" s="425"/>
      <c r="QTZ17" s="425"/>
      <c r="QUA17" s="425"/>
      <c r="QUB17" s="425"/>
      <c r="QUC17" s="425"/>
      <c r="QUD17" s="425"/>
      <c r="QUE17" s="425"/>
      <c r="QUF17" s="425"/>
      <c r="QUG17" s="425"/>
      <c r="QUH17" s="425"/>
      <c r="QUI17" s="425"/>
      <c r="QUJ17" s="425"/>
      <c r="QUK17" s="425"/>
      <c r="QUL17" s="425"/>
      <c r="QUM17" s="425"/>
      <c r="QUN17" s="425"/>
      <c r="QUO17" s="425"/>
      <c r="QUP17" s="425"/>
      <c r="QUQ17" s="425"/>
      <c r="QUR17" s="425"/>
      <c r="QUS17" s="425"/>
      <c r="QUT17" s="425"/>
      <c r="QUU17" s="425"/>
      <c r="QUV17" s="425"/>
      <c r="QUW17" s="425"/>
      <c r="QUX17" s="425"/>
      <c r="QUY17" s="425"/>
      <c r="QUZ17" s="425"/>
      <c r="QVA17" s="425"/>
      <c r="QVB17" s="425"/>
      <c r="QVC17" s="425"/>
      <c r="QVD17" s="425"/>
      <c r="QVE17" s="425"/>
      <c r="QVF17" s="425"/>
      <c r="QVG17" s="425"/>
      <c r="QVH17" s="425"/>
      <c r="QVI17" s="425"/>
      <c r="QVJ17" s="425"/>
      <c r="QVK17" s="425"/>
      <c r="QVL17" s="425"/>
      <c r="QVM17" s="425"/>
      <c r="QVN17" s="425"/>
      <c r="QVO17" s="425"/>
      <c r="QVP17" s="425"/>
      <c r="QVQ17" s="425"/>
      <c r="QVR17" s="425"/>
      <c r="QVS17" s="425"/>
      <c r="QVT17" s="425"/>
      <c r="QVU17" s="425"/>
      <c r="QVV17" s="425"/>
      <c r="QVW17" s="425"/>
      <c r="QVX17" s="425"/>
      <c r="QVY17" s="425"/>
      <c r="QVZ17" s="425"/>
      <c r="QWA17" s="425"/>
      <c r="QWB17" s="425"/>
      <c r="QWC17" s="425"/>
      <c r="QWD17" s="425"/>
      <c r="QWE17" s="425"/>
      <c r="QWF17" s="425"/>
      <c r="QWG17" s="425"/>
      <c r="QWH17" s="425"/>
      <c r="QWI17" s="425"/>
      <c r="QWJ17" s="425"/>
      <c r="QWK17" s="425"/>
      <c r="QWL17" s="425"/>
      <c r="QWM17" s="425"/>
      <c r="QWN17" s="425"/>
      <c r="QWO17" s="425"/>
      <c r="QWP17" s="425"/>
      <c r="QWQ17" s="425"/>
      <c r="QWR17" s="425"/>
      <c r="QWS17" s="425"/>
      <c r="QWT17" s="425"/>
      <c r="QWU17" s="425"/>
      <c r="QWV17" s="425"/>
      <c r="QWW17" s="425"/>
      <c r="QWX17" s="425"/>
      <c r="QWY17" s="425"/>
      <c r="QWZ17" s="425"/>
      <c r="QXA17" s="425"/>
      <c r="QXB17" s="425"/>
      <c r="QXC17" s="425"/>
      <c r="QXD17" s="425"/>
      <c r="QXE17" s="425"/>
      <c r="QXF17" s="425"/>
      <c r="QXG17" s="425"/>
      <c r="QXH17" s="425"/>
      <c r="QXI17" s="425"/>
      <c r="QXJ17" s="425"/>
      <c r="QXK17" s="425"/>
      <c r="QXL17" s="425"/>
      <c r="QXM17" s="425"/>
      <c r="QXN17" s="425"/>
      <c r="QXO17" s="425"/>
      <c r="QXP17" s="425"/>
      <c r="QXQ17" s="425"/>
      <c r="QXR17" s="425"/>
      <c r="QXS17" s="425"/>
      <c r="QXT17" s="425"/>
      <c r="QXU17" s="425"/>
      <c r="QXV17" s="425"/>
      <c r="QXW17" s="425"/>
      <c r="QXX17" s="425"/>
      <c r="QXY17" s="425"/>
      <c r="QXZ17" s="425"/>
      <c r="QYA17" s="425"/>
      <c r="QYB17" s="425"/>
      <c r="QYC17" s="425"/>
      <c r="QYD17" s="425"/>
      <c r="QYE17" s="425"/>
      <c r="QYF17" s="425"/>
      <c r="QYG17" s="425"/>
      <c r="QYH17" s="425"/>
      <c r="QYI17" s="425"/>
      <c r="QYJ17" s="425"/>
      <c r="QYK17" s="425"/>
      <c r="QYL17" s="425"/>
      <c r="QYM17" s="425"/>
      <c r="QYN17" s="425"/>
      <c r="QYO17" s="425"/>
      <c r="QYP17" s="425"/>
      <c r="QYQ17" s="425"/>
      <c r="QYR17" s="425"/>
      <c r="QYS17" s="425"/>
      <c r="QYT17" s="425"/>
      <c r="QYU17" s="425"/>
      <c r="QYV17" s="425"/>
      <c r="QYW17" s="425"/>
      <c r="QYX17" s="425"/>
      <c r="QYY17" s="425"/>
      <c r="QYZ17" s="425"/>
      <c r="QZA17" s="425"/>
      <c r="QZB17" s="425"/>
      <c r="QZC17" s="425"/>
      <c r="QZD17" s="425"/>
      <c r="QZE17" s="425"/>
      <c r="QZF17" s="425"/>
      <c r="QZG17" s="425"/>
      <c r="QZH17" s="425"/>
      <c r="QZI17" s="425"/>
      <c r="QZJ17" s="425"/>
      <c r="QZK17" s="425"/>
      <c r="QZL17" s="425"/>
      <c r="QZM17" s="425"/>
      <c r="QZN17" s="425"/>
      <c r="QZO17" s="425"/>
      <c r="QZP17" s="425"/>
      <c r="QZQ17" s="425"/>
      <c r="QZR17" s="425"/>
      <c r="QZS17" s="425"/>
      <c r="QZT17" s="425"/>
      <c r="QZU17" s="425"/>
      <c r="QZV17" s="425"/>
      <c r="QZW17" s="425"/>
      <c r="QZX17" s="425"/>
      <c r="QZY17" s="425"/>
      <c r="QZZ17" s="425"/>
      <c r="RAA17" s="425"/>
      <c r="RAB17" s="425"/>
      <c r="RAC17" s="425"/>
      <c r="RAD17" s="425"/>
      <c r="RAE17" s="425"/>
      <c r="RAF17" s="425"/>
      <c r="RAG17" s="425"/>
      <c r="RAH17" s="425"/>
      <c r="RAI17" s="425"/>
      <c r="RAJ17" s="425"/>
      <c r="RAK17" s="425"/>
      <c r="RAL17" s="425"/>
      <c r="RAM17" s="425"/>
      <c r="RAN17" s="425"/>
      <c r="RAO17" s="425"/>
      <c r="RAP17" s="425"/>
      <c r="RAQ17" s="425"/>
      <c r="RAR17" s="425"/>
      <c r="RAS17" s="425"/>
      <c r="RAT17" s="425"/>
      <c r="RAU17" s="425"/>
      <c r="RAV17" s="425"/>
      <c r="RAW17" s="425"/>
      <c r="RAX17" s="425"/>
      <c r="RAY17" s="425"/>
      <c r="RAZ17" s="425"/>
      <c r="RBA17" s="425"/>
      <c r="RBB17" s="425"/>
      <c r="RBC17" s="425"/>
      <c r="RBD17" s="425"/>
      <c r="RBE17" s="425"/>
      <c r="RBF17" s="425"/>
      <c r="RBG17" s="425"/>
      <c r="RBH17" s="425"/>
      <c r="RBI17" s="425"/>
      <c r="RBJ17" s="425"/>
      <c r="RBK17" s="425"/>
      <c r="RBL17" s="425"/>
      <c r="RBM17" s="425"/>
      <c r="RBN17" s="425"/>
      <c r="RBO17" s="425"/>
      <c r="RBP17" s="425"/>
      <c r="RBQ17" s="425"/>
      <c r="RBR17" s="425"/>
      <c r="RBS17" s="425"/>
      <c r="RBT17" s="425"/>
      <c r="RBU17" s="425"/>
      <c r="RBV17" s="425"/>
      <c r="RBW17" s="425"/>
      <c r="RBX17" s="425"/>
      <c r="RBY17" s="425"/>
      <c r="RBZ17" s="425"/>
      <c r="RCA17" s="425"/>
      <c r="RCB17" s="425"/>
      <c r="RCC17" s="425"/>
      <c r="RCD17" s="425"/>
      <c r="RCE17" s="425"/>
      <c r="RCF17" s="425"/>
      <c r="RCG17" s="425"/>
      <c r="RCH17" s="425"/>
      <c r="RCI17" s="425"/>
      <c r="RCJ17" s="425"/>
      <c r="RCK17" s="425"/>
      <c r="RCL17" s="425"/>
      <c r="RCM17" s="425"/>
      <c r="RCN17" s="425"/>
      <c r="RCO17" s="425"/>
      <c r="RCP17" s="425"/>
      <c r="RCQ17" s="425"/>
      <c r="RCR17" s="425"/>
      <c r="RCS17" s="425"/>
      <c r="RCT17" s="425"/>
      <c r="RCU17" s="425"/>
      <c r="RCV17" s="425"/>
      <c r="RCW17" s="425"/>
      <c r="RCX17" s="425"/>
      <c r="RCY17" s="425"/>
      <c r="RCZ17" s="425"/>
      <c r="RDA17" s="425"/>
      <c r="RDB17" s="425"/>
      <c r="RDC17" s="425"/>
      <c r="RDD17" s="425"/>
      <c r="RDE17" s="425"/>
      <c r="RDF17" s="425"/>
      <c r="RDG17" s="425"/>
      <c r="RDH17" s="425"/>
      <c r="RDI17" s="425"/>
      <c r="RDJ17" s="425"/>
      <c r="RDK17" s="425"/>
      <c r="RDL17" s="425"/>
      <c r="RDM17" s="425"/>
      <c r="RDN17" s="425"/>
      <c r="RDO17" s="425"/>
      <c r="RDP17" s="425"/>
      <c r="RDQ17" s="425"/>
      <c r="RDR17" s="425"/>
      <c r="RDS17" s="425"/>
      <c r="RDT17" s="425"/>
      <c r="RDU17" s="425"/>
      <c r="RDV17" s="425"/>
      <c r="RDW17" s="425"/>
      <c r="RDX17" s="425"/>
      <c r="RDY17" s="425"/>
      <c r="RDZ17" s="425"/>
      <c r="REA17" s="425"/>
      <c r="REB17" s="425"/>
      <c r="REC17" s="425"/>
      <c r="RED17" s="425"/>
      <c r="REE17" s="425"/>
      <c r="REF17" s="425"/>
      <c r="REG17" s="425"/>
      <c r="REH17" s="425"/>
      <c r="REI17" s="425"/>
      <c r="REJ17" s="425"/>
      <c r="REK17" s="425"/>
      <c r="REL17" s="425"/>
      <c r="REM17" s="425"/>
      <c r="REN17" s="425"/>
      <c r="REO17" s="425"/>
      <c r="REP17" s="425"/>
      <c r="REQ17" s="425"/>
      <c r="RER17" s="425"/>
      <c r="RES17" s="425"/>
      <c r="RET17" s="425"/>
      <c r="REU17" s="425"/>
      <c r="REV17" s="425"/>
      <c r="REW17" s="425"/>
      <c r="REX17" s="425"/>
      <c r="REY17" s="425"/>
      <c r="REZ17" s="425"/>
      <c r="RFA17" s="425"/>
      <c r="RFB17" s="425"/>
      <c r="RFC17" s="425"/>
      <c r="RFD17" s="425"/>
      <c r="RFE17" s="425"/>
      <c r="RFF17" s="425"/>
      <c r="RFG17" s="425"/>
      <c r="RFH17" s="425"/>
      <c r="RFI17" s="425"/>
      <c r="RFJ17" s="425"/>
      <c r="RFK17" s="425"/>
      <c r="RFL17" s="425"/>
      <c r="RFM17" s="425"/>
      <c r="RFN17" s="425"/>
      <c r="RFO17" s="425"/>
      <c r="RFP17" s="425"/>
      <c r="RFQ17" s="425"/>
      <c r="RFR17" s="425"/>
      <c r="RFS17" s="425"/>
      <c r="RFT17" s="425"/>
      <c r="RFU17" s="425"/>
      <c r="RFV17" s="425"/>
      <c r="RFW17" s="425"/>
      <c r="RFX17" s="425"/>
      <c r="RFY17" s="425"/>
      <c r="RFZ17" s="425"/>
      <c r="RGA17" s="425"/>
      <c r="RGB17" s="425"/>
      <c r="RGC17" s="425"/>
      <c r="RGD17" s="425"/>
      <c r="RGE17" s="425"/>
      <c r="RGF17" s="425"/>
      <c r="RGG17" s="425"/>
      <c r="RGH17" s="425"/>
      <c r="RGI17" s="425"/>
      <c r="RGJ17" s="425"/>
      <c r="RGK17" s="425"/>
      <c r="RGL17" s="425"/>
      <c r="RGM17" s="425"/>
      <c r="RGN17" s="425"/>
      <c r="RGO17" s="425"/>
      <c r="RGP17" s="425"/>
      <c r="RGQ17" s="425"/>
      <c r="RGR17" s="425"/>
      <c r="RGS17" s="425"/>
      <c r="RGT17" s="425"/>
      <c r="RGU17" s="425"/>
      <c r="RGV17" s="425"/>
      <c r="RGW17" s="425"/>
      <c r="RGX17" s="425"/>
      <c r="RGY17" s="425"/>
      <c r="RGZ17" s="425"/>
      <c r="RHA17" s="425"/>
      <c r="RHB17" s="425"/>
      <c r="RHC17" s="425"/>
      <c r="RHD17" s="425"/>
      <c r="RHE17" s="425"/>
      <c r="RHF17" s="425"/>
      <c r="RHG17" s="425"/>
      <c r="RHH17" s="425"/>
      <c r="RHI17" s="425"/>
      <c r="RHJ17" s="425"/>
      <c r="RHK17" s="425"/>
      <c r="RHL17" s="425"/>
      <c r="RHM17" s="425"/>
      <c r="RHN17" s="425"/>
      <c r="RHO17" s="425"/>
      <c r="RHP17" s="425"/>
      <c r="RHQ17" s="425"/>
      <c r="RHR17" s="425"/>
      <c r="RHS17" s="425"/>
      <c r="RHT17" s="425"/>
      <c r="RHU17" s="425"/>
      <c r="RHV17" s="425"/>
      <c r="RHW17" s="425"/>
      <c r="RHX17" s="425"/>
      <c r="RHY17" s="425"/>
      <c r="RHZ17" s="425"/>
      <c r="RIA17" s="425"/>
      <c r="RIB17" s="425"/>
      <c r="RIC17" s="425"/>
      <c r="RID17" s="425"/>
      <c r="RIE17" s="425"/>
      <c r="RIF17" s="425"/>
      <c r="RIG17" s="425"/>
      <c r="RIH17" s="425"/>
      <c r="RII17" s="425"/>
      <c r="RIJ17" s="425"/>
      <c r="RIK17" s="425"/>
      <c r="RIL17" s="425"/>
      <c r="RIM17" s="425"/>
      <c r="RIN17" s="425"/>
      <c r="RIO17" s="425"/>
      <c r="RIP17" s="425"/>
      <c r="RIQ17" s="425"/>
      <c r="RIR17" s="425"/>
      <c r="RIS17" s="425"/>
      <c r="RIT17" s="425"/>
      <c r="RIU17" s="425"/>
      <c r="RIV17" s="425"/>
      <c r="RIW17" s="425"/>
      <c r="RIX17" s="425"/>
      <c r="RIY17" s="425"/>
      <c r="RIZ17" s="425"/>
      <c r="RJA17" s="425"/>
      <c r="RJB17" s="425"/>
      <c r="RJC17" s="425"/>
      <c r="RJD17" s="425"/>
      <c r="RJE17" s="425"/>
      <c r="RJF17" s="425"/>
      <c r="RJG17" s="425"/>
      <c r="RJH17" s="425"/>
      <c r="RJI17" s="425"/>
      <c r="RJJ17" s="425"/>
      <c r="RJK17" s="425"/>
      <c r="RJL17" s="425"/>
      <c r="RJM17" s="425"/>
      <c r="RJN17" s="425"/>
      <c r="RJO17" s="425"/>
      <c r="RJP17" s="425"/>
      <c r="RJQ17" s="425"/>
      <c r="RJR17" s="425"/>
      <c r="RJS17" s="425"/>
      <c r="RJT17" s="425"/>
      <c r="RJU17" s="425"/>
      <c r="RJV17" s="425"/>
      <c r="RJW17" s="425"/>
      <c r="RJX17" s="425"/>
      <c r="RJY17" s="425"/>
      <c r="RJZ17" s="425"/>
      <c r="RKA17" s="425"/>
      <c r="RKB17" s="425"/>
      <c r="RKC17" s="425"/>
      <c r="RKD17" s="425"/>
      <c r="RKE17" s="425"/>
      <c r="RKF17" s="425"/>
      <c r="RKG17" s="425"/>
      <c r="RKH17" s="425"/>
      <c r="RKI17" s="425"/>
      <c r="RKJ17" s="425"/>
      <c r="RKK17" s="425"/>
      <c r="RKL17" s="425"/>
      <c r="RKM17" s="425"/>
      <c r="RKN17" s="425"/>
      <c r="RKO17" s="425"/>
      <c r="RKP17" s="425"/>
      <c r="RKQ17" s="425"/>
      <c r="RKR17" s="425"/>
      <c r="RKS17" s="425"/>
      <c r="RKT17" s="425"/>
      <c r="RKU17" s="425"/>
      <c r="RKV17" s="425"/>
      <c r="RKW17" s="425"/>
      <c r="RKX17" s="425"/>
      <c r="RKY17" s="425"/>
      <c r="RKZ17" s="425"/>
      <c r="RLA17" s="425"/>
      <c r="RLB17" s="425"/>
      <c r="RLC17" s="425"/>
      <c r="RLD17" s="425"/>
      <c r="RLE17" s="425"/>
      <c r="RLF17" s="425"/>
      <c r="RLG17" s="425"/>
      <c r="RLH17" s="425"/>
      <c r="RLI17" s="425"/>
      <c r="RLJ17" s="425"/>
      <c r="RLK17" s="425"/>
      <c r="RLL17" s="425"/>
      <c r="RLM17" s="425"/>
      <c r="RLN17" s="425"/>
      <c r="RLO17" s="425"/>
      <c r="RLP17" s="425"/>
      <c r="RLQ17" s="425"/>
      <c r="RLR17" s="425"/>
      <c r="RLS17" s="425"/>
      <c r="RLT17" s="425"/>
      <c r="RLU17" s="425"/>
      <c r="RLV17" s="425"/>
      <c r="RLW17" s="425"/>
      <c r="RLX17" s="425"/>
      <c r="RLY17" s="425"/>
      <c r="RLZ17" s="425"/>
      <c r="RMA17" s="425"/>
      <c r="RMB17" s="425"/>
      <c r="RMC17" s="425"/>
      <c r="RMD17" s="425"/>
      <c r="RME17" s="425"/>
      <c r="RMF17" s="425"/>
      <c r="RMG17" s="425"/>
      <c r="RMH17" s="425"/>
      <c r="RMI17" s="425"/>
      <c r="RMJ17" s="425"/>
      <c r="RMK17" s="425"/>
      <c r="RML17" s="425"/>
      <c r="RMM17" s="425"/>
      <c r="RMN17" s="425"/>
      <c r="RMO17" s="425"/>
      <c r="RMP17" s="425"/>
      <c r="RMQ17" s="425"/>
      <c r="RMR17" s="425"/>
      <c r="RMS17" s="425"/>
      <c r="RMT17" s="425"/>
      <c r="RMU17" s="425"/>
      <c r="RMV17" s="425"/>
      <c r="RMW17" s="425"/>
      <c r="RMX17" s="425"/>
      <c r="RMY17" s="425"/>
      <c r="RMZ17" s="425"/>
      <c r="RNA17" s="425"/>
      <c r="RNB17" s="425"/>
      <c r="RNC17" s="425"/>
      <c r="RND17" s="425"/>
      <c r="RNE17" s="425"/>
      <c r="RNF17" s="425"/>
      <c r="RNG17" s="425"/>
      <c r="RNH17" s="425"/>
      <c r="RNI17" s="425"/>
      <c r="RNJ17" s="425"/>
      <c r="RNK17" s="425"/>
      <c r="RNL17" s="425"/>
      <c r="RNM17" s="425"/>
      <c r="RNN17" s="425"/>
      <c r="RNO17" s="425"/>
      <c r="RNP17" s="425"/>
      <c r="RNQ17" s="425"/>
      <c r="RNR17" s="425"/>
      <c r="RNS17" s="425"/>
      <c r="RNT17" s="425"/>
      <c r="RNU17" s="425"/>
      <c r="RNV17" s="425"/>
      <c r="RNW17" s="425"/>
      <c r="RNX17" s="425"/>
      <c r="RNY17" s="425"/>
      <c r="RNZ17" s="425"/>
      <c r="ROA17" s="425"/>
      <c r="ROB17" s="425"/>
      <c r="ROC17" s="425"/>
      <c r="ROD17" s="425"/>
      <c r="ROE17" s="425"/>
      <c r="ROF17" s="425"/>
      <c r="ROG17" s="425"/>
      <c r="ROH17" s="425"/>
      <c r="ROI17" s="425"/>
      <c r="ROJ17" s="425"/>
      <c r="ROK17" s="425"/>
      <c r="ROL17" s="425"/>
      <c r="ROM17" s="425"/>
      <c r="RON17" s="425"/>
      <c r="ROO17" s="425"/>
      <c r="ROP17" s="425"/>
      <c r="ROQ17" s="425"/>
      <c r="ROR17" s="425"/>
      <c r="ROS17" s="425"/>
      <c r="ROT17" s="425"/>
      <c r="ROU17" s="425"/>
      <c r="ROV17" s="425"/>
      <c r="ROW17" s="425"/>
      <c r="ROX17" s="425"/>
      <c r="ROY17" s="425"/>
      <c r="ROZ17" s="425"/>
      <c r="RPA17" s="425"/>
      <c r="RPB17" s="425"/>
      <c r="RPC17" s="425"/>
      <c r="RPD17" s="425"/>
      <c r="RPE17" s="425"/>
      <c r="RPF17" s="425"/>
      <c r="RPG17" s="425"/>
      <c r="RPH17" s="425"/>
      <c r="RPI17" s="425"/>
      <c r="RPJ17" s="425"/>
      <c r="RPK17" s="425"/>
      <c r="RPL17" s="425"/>
      <c r="RPM17" s="425"/>
      <c r="RPN17" s="425"/>
      <c r="RPO17" s="425"/>
      <c r="RPP17" s="425"/>
      <c r="RPQ17" s="425"/>
      <c r="RPR17" s="425"/>
      <c r="RPS17" s="425"/>
      <c r="RPT17" s="425"/>
      <c r="RPU17" s="425"/>
      <c r="RPV17" s="425"/>
      <c r="RPW17" s="425"/>
      <c r="RPX17" s="425"/>
      <c r="RPY17" s="425"/>
      <c r="RPZ17" s="425"/>
      <c r="RQA17" s="425"/>
      <c r="RQB17" s="425"/>
      <c r="RQC17" s="425"/>
      <c r="RQD17" s="425"/>
      <c r="RQE17" s="425"/>
      <c r="RQF17" s="425"/>
      <c r="RQG17" s="425"/>
      <c r="RQH17" s="425"/>
      <c r="RQI17" s="425"/>
      <c r="RQJ17" s="425"/>
      <c r="RQK17" s="425"/>
      <c r="RQL17" s="425"/>
      <c r="RQM17" s="425"/>
      <c r="RQN17" s="425"/>
      <c r="RQO17" s="425"/>
      <c r="RQP17" s="425"/>
      <c r="RQQ17" s="425"/>
      <c r="RQR17" s="425"/>
      <c r="RQS17" s="425"/>
      <c r="RQT17" s="425"/>
      <c r="RQU17" s="425"/>
      <c r="RQV17" s="425"/>
      <c r="RQW17" s="425"/>
      <c r="RQX17" s="425"/>
      <c r="RQY17" s="425"/>
      <c r="RQZ17" s="425"/>
      <c r="RRA17" s="425"/>
      <c r="RRB17" s="425"/>
      <c r="RRC17" s="425"/>
      <c r="RRD17" s="425"/>
      <c r="RRE17" s="425"/>
      <c r="RRF17" s="425"/>
      <c r="RRG17" s="425"/>
      <c r="RRH17" s="425"/>
      <c r="RRI17" s="425"/>
      <c r="RRJ17" s="425"/>
      <c r="RRK17" s="425"/>
      <c r="RRL17" s="425"/>
      <c r="RRM17" s="425"/>
      <c r="RRN17" s="425"/>
      <c r="RRO17" s="425"/>
      <c r="RRP17" s="425"/>
      <c r="RRQ17" s="425"/>
      <c r="RRR17" s="425"/>
      <c r="RRS17" s="425"/>
      <c r="RRT17" s="425"/>
      <c r="RRU17" s="425"/>
      <c r="RRV17" s="425"/>
      <c r="RRW17" s="425"/>
      <c r="RRX17" s="425"/>
      <c r="RRY17" s="425"/>
      <c r="RRZ17" s="425"/>
      <c r="RSA17" s="425"/>
      <c r="RSB17" s="425"/>
      <c r="RSC17" s="425"/>
      <c r="RSD17" s="425"/>
      <c r="RSE17" s="425"/>
      <c r="RSF17" s="425"/>
      <c r="RSG17" s="425"/>
      <c r="RSH17" s="425"/>
      <c r="RSI17" s="425"/>
      <c r="RSJ17" s="425"/>
      <c r="RSK17" s="425"/>
      <c r="RSL17" s="425"/>
      <c r="RSM17" s="425"/>
      <c r="RSN17" s="425"/>
      <c r="RSO17" s="425"/>
      <c r="RSP17" s="425"/>
      <c r="RSQ17" s="425"/>
      <c r="RSR17" s="425"/>
      <c r="RSS17" s="425"/>
      <c r="RST17" s="425"/>
      <c r="RSU17" s="425"/>
      <c r="RSV17" s="425"/>
      <c r="RSW17" s="425"/>
      <c r="RSX17" s="425"/>
      <c r="RSY17" s="425"/>
      <c r="RSZ17" s="425"/>
      <c r="RTA17" s="425"/>
      <c r="RTB17" s="425"/>
      <c r="RTC17" s="425"/>
      <c r="RTD17" s="425"/>
      <c r="RTE17" s="425"/>
      <c r="RTF17" s="425"/>
      <c r="RTG17" s="425"/>
      <c r="RTH17" s="425"/>
      <c r="RTI17" s="425"/>
      <c r="RTJ17" s="425"/>
      <c r="RTK17" s="425"/>
      <c r="RTL17" s="425"/>
      <c r="RTM17" s="425"/>
      <c r="RTN17" s="425"/>
      <c r="RTO17" s="425"/>
      <c r="RTP17" s="425"/>
      <c r="RTQ17" s="425"/>
      <c r="RTR17" s="425"/>
      <c r="RTS17" s="425"/>
      <c r="RTT17" s="425"/>
      <c r="RTU17" s="425"/>
      <c r="RTV17" s="425"/>
      <c r="RTW17" s="425"/>
      <c r="RTX17" s="425"/>
      <c r="RTY17" s="425"/>
      <c r="RTZ17" s="425"/>
      <c r="RUA17" s="425"/>
      <c r="RUB17" s="425"/>
      <c r="RUC17" s="425"/>
      <c r="RUD17" s="425"/>
      <c r="RUE17" s="425"/>
      <c r="RUF17" s="425"/>
      <c r="RUG17" s="425"/>
      <c r="RUH17" s="425"/>
      <c r="RUI17" s="425"/>
      <c r="RUJ17" s="425"/>
      <c r="RUK17" s="425"/>
      <c r="RUL17" s="425"/>
      <c r="RUM17" s="425"/>
      <c r="RUN17" s="425"/>
      <c r="RUO17" s="425"/>
      <c r="RUP17" s="425"/>
      <c r="RUQ17" s="425"/>
      <c r="RUR17" s="425"/>
      <c r="RUS17" s="425"/>
      <c r="RUT17" s="425"/>
      <c r="RUU17" s="425"/>
      <c r="RUV17" s="425"/>
      <c r="RUW17" s="425"/>
      <c r="RUX17" s="425"/>
      <c r="RUY17" s="425"/>
      <c r="RUZ17" s="425"/>
      <c r="RVA17" s="425"/>
      <c r="RVB17" s="425"/>
      <c r="RVC17" s="425"/>
      <c r="RVD17" s="425"/>
      <c r="RVE17" s="425"/>
      <c r="RVF17" s="425"/>
      <c r="RVG17" s="425"/>
      <c r="RVH17" s="425"/>
      <c r="RVI17" s="425"/>
      <c r="RVJ17" s="425"/>
      <c r="RVK17" s="425"/>
      <c r="RVL17" s="425"/>
      <c r="RVM17" s="425"/>
      <c r="RVN17" s="425"/>
      <c r="RVO17" s="425"/>
      <c r="RVP17" s="425"/>
      <c r="RVQ17" s="425"/>
      <c r="RVR17" s="425"/>
      <c r="RVS17" s="425"/>
      <c r="RVT17" s="425"/>
      <c r="RVU17" s="425"/>
      <c r="RVV17" s="425"/>
      <c r="RVW17" s="425"/>
      <c r="RVX17" s="425"/>
      <c r="RVY17" s="425"/>
      <c r="RVZ17" s="425"/>
      <c r="RWA17" s="425"/>
      <c r="RWB17" s="425"/>
      <c r="RWC17" s="425"/>
      <c r="RWD17" s="425"/>
      <c r="RWE17" s="425"/>
      <c r="RWF17" s="425"/>
      <c r="RWG17" s="425"/>
      <c r="RWH17" s="425"/>
      <c r="RWI17" s="425"/>
      <c r="RWJ17" s="425"/>
      <c r="RWK17" s="425"/>
      <c r="RWL17" s="425"/>
      <c r="RWM17" s="425"/>
      <c r="RWN17" s="425"/>
      <c r="RWO17" s="425"/>
      <c r="RWP17" s="425"/>
      <c r="RWQ17" s="425"/>
      <c r="RWR17" s="425"/>
      <c r="RWS17" s="425"/>
      <c r="RWT17" s="425"/>
      <c r="RWU17" s="425"/>
      <c r="RWV17" s="425"/>
      <c r="RWW17" s="425"/>
      <c r="RWX17" s="425"/>
      <c r="RWY17" s="425"/>
      <c r="RWZ17" s="425"/>
      <c r="RXA17" s="425"/>
      <c r="RXB17" s="425"/>
      <c r="RXC17" s="425"/>
      <c r="RXD17" s="425"/>
      <c r="RXE17" s="425"/>
      <c r="RXF17" s="425"/>
      <c r="RXG17" s="425"/>
      <c r="RXH17" s="425"/>
      <c r="RXI17" s="425"/>
      <c r="RXJ17" s="425"/>
      <c r="RXK17" s="425"/>
      <c r="RXL17" s="425"/>
      <c r="RXM17" s="425"/>
      <c r="RXN17" s="425"/>
      <c r="RXO17" s="425"/>
      <c r="RXP17" s="425"/>
      <c r="RXQ17" s="425"/>
      <c r="RXR17" s="425"/>
      <c r="RXS17" s="425"/>
      <c r="RXT17" s="425"/>
      <c r="RXU17" s="425"/>
      <c r="RXV17" s="425"/>
      <c r="RXW17" s="425"/>
      <c r="RXX17" s="425"/>
      <c r="RXY17" s="425"/>
      <c r="RXZ17" s="425"/>
      <c r="RYA17" s="425"/>
      <c r="RYB17" s="425"/>
      <c r="RYC17" s="425"/>
      <c r="RYD17" s="425"/>
      <c r="RYE17" s="425"/>
      <c r="RYF17" s="425"/>
      <c r="RYG17" s="425"/>
      <c r="RYH17" s="425"/>
      <c r="RYI17" s="425"/>
      <c r="RYJ17" s="425"/>
      <c r="RYK17" s="425"/>
      <c r="RYL17" s="425"/>
      <c r="RYM17" s="425"/>
      <c r="RYN17" s="425"/>
      <c r="RYO17" s="425"/>
      <c r="RYP17" s="425"/>
      <c r="RYQ17" s="425"/>
      <c r="RYR17" s="425"/>
      <c r="RYS17" s="425"/>
      <c r="RYT17" s="425"/>
      <c r="RYU17" s="425"/>
      <c r="RYV17" s="425"/>
      <c r="RYW17" s="425"/>
      <c r="RYX17" s="425"/>
      <c r="RYY17" s="425"/>
      <c r="RYZ17" s="425"/>
      <c r="RZA17" s="425"/>
      <c r="RZB17" s="425"/>
      <c r="RZC17" s="425"/>
      <c r="RZD17" s="425"/>
      <c r="RZE17" s="425"/>
      <c r="RZF17" s="425"/>
      <c r="RZG17" s="425"/>
      <c r="RZH17" s="425"/>
      <c r="RZI17" s="425"/>
      <c r="RZJ17" s="425"/>
      <c r="RZK17" s="425"/>
      <c r="RZL17" s="425"/>
      <c r="RZM17" s="425"/>
      <c r="RZN17" s="425"/>
      <c r="RZO17" s="425"/>
      <c r="RZP17" s="425"/>
      <c r="RZQ17" s="425"/>
      <c r="RZR17" s="425"/>
      <c r="RZS17" s="425"/>
      <c r="RZT17" s="425"/>
      <c r="RZU17" s="425"/>
      <c r="RZV17" s="425"/>
      <c r="RZW17" s="425"/>
      <c r="RZX17" s="425"/>
      <c r="RZY17" s="425"/>
      <c r="RZZ17" s="425"/>
      <c r="SAA17" s="425"/>
      <c r="SAB17" s="425"/>
      <c r="SAC17" s="425"/>
      <c r="SAD17" s="425"/>
      <c r="SAE17" s="425"/>
      <c r="SAF17" s="425"/>
      <c r="SAG17" s="425"/>
      <c r="SAH17" s="425"/>
      <c r="SAI17" s="425"/>
      <c r="SAJ17" s="425"/>
      <c r="SAK17" s="425"/>
      <c r="SAL17" s="425"/>
      <c r="SAM17" s="425"/>
      <c r="SAN17" s="425"/>
      <c r="SAO17" s="425"/>
      <c r="SAP17" s="425"/>
      <c r="SAQ17" s="425"/>
      <c r="SAR17" s="425"/>
      <c r="SAS17" s="425"/>
      <c r="SAT17" s="425"/>
      <c r="SAU17" s="425"/>
      <c r="SAV17" s="425"/>
      <c r="SAW17" s="425"/>
      <c r="SAX17" s="425"/>
      <c r="SAY17" s="425"/>
      <c r="SAZ17" s="425"/>
      <c r="SBA17" s="425"/>
      <c r="SBB17" s="425"/>
      <c r="SBC17" s="425"/>
      <c r="SBD17" s="425"/>
      <c r="SBE17" s="425"/>
      <c r="SBF17" s="425"/>
      <c r="SBG17" s="425"/>
      <c r="SBH17" s="425"/>
      <c r="SBI17" s="425"/>
      <c r="SBJ17" s="425"/>
      <c r="SBK17" s="425"/>
      <c r="SBL17" s="425"/>
      <c r="SBM17" s="425"/>
      <c r="SBN17" s="425"/>
      <c r="SBO17" s="425"/>
      <c r="SBP17" s="425"/>
      <c r="SBQ17" s="425"/>
      <c r="SBR17" s="425"/>
      <c r="SBS17" s="425"/>
      <c r="SBT17" s="425"/>
      <c r="SBU17" s="425"/>
      <c r="SBV17" s="425"/>
      <c r="SBW17" s="425"/>
      <c r="SBX17" s="425"/>
      <c r="SBY17" s="425"/>
      <c r="SBZ17" s="425"/>
      <c r="SCA17" s="425"/>
      <c r="SCB17" s="425"/>
      <c r="SCC17" s="425"/>
      <c r="SCD17" s="425"/>
      <c r="SCE17" s="425"/>
      <c r="SCF17" s="425"/>
      <c r="SCG17" s="425"/>
      <c r="SCH17" s="425"/>
      <c r="SCI17" s="425"/>
      <c r="SCJ17" s="425"/>
      <c r="SCK17" s="425"/>
      <c r="SCL17" s="425"/>
      <c r="SCM17" s="425"/>
      <c r="SCN17" s="425"/>
      <c r="SCO17" s="425"/>
      <c r="SCP17" s="425"/>
      <c r="SCQ17" s="425"/>
      <c r="SCR17" s="425"/>
      <c r="SCS17" s="425"/>
      <c r="SCT17" s="425"/>
      <c r="SCU17" s="425"/>
      <c r="SCV17" s="425"/>
      <c r="SCW17" s="425"/>
      <c r="SCX17" s="425"/>
      <c r="SCY17" s="425"/>
      <c r="SCZ17" s="425"/>
      <c r="SDA17" s="425"/>
      <c r="SDB17" s="425"/>
      <c r="SDC17" s="425"/>
      <c r="SDD17" s="425"/>
      <c r="SDE17" s="425"/>
      <c r="SDF17" s="425"/>
      <c r="SDG17" s="425"/>
      <c r="SDH17" s="425"/>
      <c r="SDI17" s="425"/>
      <c r="SDJ17" s="425"/>
      <c r="SDK17" s="425"/>
      <c r="SDL17" s="425"/>
      <c r="SDM17" s="425"/>
      <c r="SDN17" s="425"/>
      <c r="SDO17" s="425"/>
      <c r="SDP17" s="425"/>
      <c r="SDQ17" s="425"/>
      <c r="SDR17" s="425"/>
      <c r="SDS17" s="425"/>
      <c r="SDT17" s="425"/>
      <c r="SDU17" s="425"/>
      <c r="SDV17" s="425"/>
      <c r="SDW17" s="425"/>
      <c r="SDX17" s="425"/>
      <c r="SDY17" s="425"/>
      <c r="SDZ17" s="425"/>
      <c r="SEA17" s="425"/>
      <c r="SEB17" s="425"/>
      <c r="SEC17" s="425"/>
      <c r="SED17" s="425"/>
      <c r="SEE17" s="425"/>
      <c r="SEF17" s="425"/>
      <c r="SEG17" s="425"/>
      <c r="SEH17" s="425"/>
      <c r="SEI17" s="425"/>
      <c r="SEJ17" s="425"/>
      <c r="SEK17" s="425"/>
      <c r="SEL17" s="425"/>
      <c r="SEM17" s="425"/>
      <c r="SEN17" s="425"/>
      <c r="SEO17" s="425"/>
      <c r="SEP17" s="425"/>
      <c r="SEQ17" s="425"/>
      <c r="SER17" s="425"/>
      <c r="SES17" s="425"/>
      <c r="SET17" s="425"/>
      <c r="SEU17" s="425"/>
      <c r="SEV17" s="425"/>
      <c r="SEW17" s="425"/>
      <c r="SEX17" s="425"/>
      <c r="SEY17" s="425"/>
      <c r="SEZ17" s="425"/>
      <c r="SFA17" s="425"/>
      <c r="SFB17" s="425"/>
      <c r="SFC17" s="425"/>
      <c r="SFD17" s="425"/>
      <c r="SFE17" s="425"/>
      <c r="SFF17" s="425"/>
      <c r="SFG17" s="425"/>
      <c r="SFH17" s="425"/>
      <c r="SFI17" s="425"/>
      <c r="SFJ17" s="425"/>
      <c r="SFK17" s="425"/>
      <c r="SFL17" s="425"/>
      <c r="SFM17" s="425"/>
      <c r="SFN17" s="425"/>
      <c r="SFO17" s="425"/>
      <c r="SFP17" s="425"/>
      <c r="SFQ17" s="425"/>
      <c r="SFR17" s="425"/>
      <c r="SFS17" s="425"/>
      <c r="SFT17" s="425"/>
      <c r="SFU17" s="425"/>
      <c r="SFV17" s="425"/>
      <c r="SFW17" s="425"/>
      <c r="SFX17" s="425"/>
      <c r="SFY17" s="425"/>
      <c r="SFZ17" s="425"/>
      <c r="SGA17" s="425"/>
      <c r="SGB17" s="425"/>
      <c r="SGC17" s="425"/>
      <c r="SGD17" s="425"/>
      <c r="SGE17" s="425"/>
      <c r="SGF17" s="425"/>
      <c r="SGG17" s="425"/>
      <c r="SGH17" s="425"/>
      <c r="SGI17" s="425"/>
      <c r="SGJ17" s="425"/>
      <c r="SGK17" s="425"/>
      <c r="SGL17" s="425"/>
      <c r="SGM17" s="425"/>
      <c r="SGN17" s="425"/>
      <c r="SGO17" s="425"/>
      <c r="SGP17" s="425"/>
      <c r="SGQ17" s="425"/>
      <c r="SGR17" s="425"/>
      <c r="SGS17" s="425"/>
      <c r="SGT17" s="425"/>
      <c r="SGU17" s="425"/>
      <c r="SGV17" s="425"/>
      <c r="SGW17" s="425"/>
      <c r="SGX17" s="425"/>
      <c r="SGY17" s="425"/>
      <c r="SGZ17" s="425"/>
      <c r="SHA17" s="425"/>
      <c r="SHB17" s="425"/>
      <c r="SHC17" s="425"/>
      <c r="SHD17" s="425"/>
      <c r="SHE17" s="425"/>
      <c r="SHF17" s="425"/>
      <c r="SHG17" s="425"/>
      <c r="SHH17" s="425"/>
      <c r="SHI17" s="425"/>
      <c r="SHJ17" s="425"/>
      <c r="SHK17" s="425"/>
      <c r="SHL17" s="425"/>
      <c r="SHM17" s="425"/>
      <c r="SHN17" s="425"/>
      <c r="SHO17" s="425"/>
      <c r="SHP17" s="425"/>
      <c r="SHQ17" s="425"/>
      <c r="SHR17" s="425"/>
      <c r="SHS17" s="425"/>
      <c r="SHT17" s="425"/>
      <c r="SHU17" s="425"/>
      <c r="SHV17" s="425"/>
      <c r="SHW17" s="425"/>
      <c r="SHX17" s="425"/>
      <c r="SHY17" s="425"/>
      <c r="SHZ17" s="425"/>
      <c r="SIA17" s="425"/>
      <c r="SIB17" s="425"/>
      <c r="SIC17" s="425"/>
      <c r="SID17" s="425"/>
      <c r="SIE17" s="425"/>
      <c r="SIF17" s="425"/>
      <c r="SIG17" s="425"/>
      <c r="SIH17" s="425"/>
      <c r="SII17" s="425"/>
      <c r="SIJ17" s="425"/>
      <c r="SIK17" s="425"/>
      <c r="SIL17" s="425"/>
      <c r="SIM17" s="425"/>
      <c r="SIN17" s="425"/>
      <c r="SIO17" s="425"/>
      <c r="SIP17" s="425"/>
      <c r="SIQ17" s="425"/>
      <c r="SIR17" s="425"/>
      <c r="SIS17" s="425"/>
      <c r="SIT17" s="425"/>
      <c r="SIU17" s="425"/>
      <c r="SIV17" s="425"/>
      <c r="SIW17" s="425"/>
      <c r="SIX17" s="425"/>
      <c r="SIY17" s="425"/>
      <c r="SIZ17" s="425"/>
      <c r="SJA17" s="425"/>
      <c r="SJB17" s="425"/>
      <c r="SJC17" s="425"/>
      <c r="SJD17" s="425"/>
      <c r="SJE17" s="425"/>
      <c r="SJF17" s="425"/>
      <c r="SJG17" s="425"/>
      <c r="SJH17" s="425"/>
      <c r="SJI17" s="425"/>
      <c r="SJJ17" s="425"/>
      <c r="SJK17" s="425"/>
      <c r="SJL17" s="425"/>
      <c r="SJM17" s="425"/>
      <c r="SJN17" s="425"/>
      <c r="SJO17" s="425"/>
      <c r="SJP17" s="425"/>
      <c r="SJQ17" s="425"/>
      <c r="SJR17" s="425"/>
      <c r="SJS17" s="425"/>
      <c r="SJT17" s="425"/>
      <c r="SJU17" s="425"/>
      <c r="SJV17" s="425"/>
      <c r="SJW17" s="425"/>
      <c r="SJX17" s="425"/>
      <c r="SJY17" s="425"/>
      <c r="SJZ17" s="425"/>
      <c r="SKA17" s="425"/>
      <c r="SKB17" s="425"/>
      <c r="SKC17" s="425"/>
      <c r="SKD17" s="425"/>
      <c r="SKE17" s="425"/>
      <c r="SKF17" s="425"/>
      <c r="SKG17" s="425"/>
      <c r="SKH17" s="425"/>
      <c r="SKI17" s="425"/>
      <c r="SKJ17" s="425"/>
      <c r="SKK17" s="425"/>
      <c r="SKL17" s="425"/>
      <c r="SKM17" s="425"/>
      <c r="SKN17" s="425"/>
      <c r="SKO17" s="425"/>
      <c r="SKP17" s="425"/>
      <c r="SKQ17" s="425"/>
      <c r="SKR17" s="425"/>
      <c r="SKS17" s="425"/>
      <c r="SKT17" s="425"/>
      <c r="SKU17" s="425"/>
      <c r="SKV17" s="425"/>
      <c r="SKW17" s="425"/>
      <c r="SKX17" s="425"/>
      <c r="SKY17" s="425"/>
      <c r="SKZ17" s="425"/>
      <c r="SLA17" s="425"/>
      <c r="SLB17" s="425"/>
      <c r="SLC17" s="425"/>
      <c r="SLD17" s="425"/>
      <c r="SLE17" s="425"/>
      <c r="SLF17" s="425"/>
      <c r="SLG17" s="425"/>
      <c r="SLH17" s="425"/>
      <c r="SLI17" s="425"/>
      <c r="SLJ17" s="425"/>
      <c r="SLK17" s="425"/>
      <c r="SLL17" s="425"/>
      <c r="SLM17" s="425"/>
      <c r="SLN17" s="425"/>
      <c r="SLO17" s="425"/>
      <c r="SLP17" s="425"/>
      <c r="SLQ17" s="425"/>
      <c r="SLR17" s="425"/>
      <c r="SLS17" s="425"/>
      <c r="SLT17" s="425"/>
      <c r="SLU17" s="425"/>
      <c r="SLV17" s="425"/>
      <c r="SLW17" s="425"/>
      <c r="SLX17" s="425"/>
      <c r="SLY17" s="425"/>
      <c r="SLZ17" s="425"/>
      <c r="SMA17" s="425"/>
      <c r="SMB17" s="425"/>
      <c r="SMC17" s="425"/>
      <c r="SMD17" s="425"/>
      <c r="SME17" s="425"/>
      <c r="SMF17" s="425"/>
      <c r="SMG17" s="425"/>
      <c r="SMH17" s="425"/>
      <c r="SMI17" s="425"/>
      <c r="SMJ17" s="425"/>
      <c r="SMK17" s="425"/>
      <c r="SML17" s="425"/>
      <c r="SMM17" s="425"/>
      <c r="SMN17" s="425"/>
      <c r="SMO17" s="425"/>
      <c r="SMP17" s="425"/>
      <c r="SMQ17" s="425"/>
      <c r="SMR17" s="425"/>
      <c r="SMS17" s="425"/>
      <c r="SMT17" s="425"/>
      <c r="SMU17" s="425"/>
      <c r="SMV17" s="425"/>
      <c r="SMW17" s="425"/>
      <c r="SMX17" s="425"/>
      <c r="SMY17" s="425"/>
      <c r="SMZ17" s="425"/>
      <c r="SNA17" s="425"/>
      <c r="SNB17" s="425"/>
      <c r="SNC17" s="425"/>
      <c r="SND17" s="425"/>
      <c r="SNE17" s="425"/>
      <c r="SNF17" s="425"/>
      <c r="SNG17" s="425"/>
      <c r="SNH17" s="425"/>
      <c r="SNI17" s="425"/>
      <c r="SNJ17" s="425"/>
      <c r="SNK17" s="425"/>
      <c r="SNL17" s="425"/>
      <c r="SNM17" s="425"/>
      <c r="SNN17" s="425"/>
      <c r="SNO17" s="425"/>
      <c r="SNP17" s="425"/>
      <c r="SNQ17" s="425"/>
      <c r="SNR17" s="425"/>
      <c r="SNS17" s="425"/>
      <c r="SNT17" s="425"/>
      <c r="SNU17" s="425"/>
      <c r="SNV17" s="425"/>
      <c r="SNW17" s="425"/>
      <c r="SNX17" s="425"/>
      <c r="SNY17" s="425"/>
      <c r="SNZ17" s="425"/>
      <c r="SOA17" s="425"/>
      <c r="SOB17" s="425"/>
      <c r="SOC17" s="425"/>
      <c r="SOD17" s="425"/>
      <c r="SOE17" s="425"/>
      <c r="SOF17" s="425"/>
      <c r="SOG17" s="425"/>
      <c r="SOH17" s="425"/>
      <c r="SOI17" s="425"/>
      <c r="SOJ17" s="425"/>
      <c r="SOK17" s="425"/>
      <c r="SOL17" s="425"/>
      <c r="SOM17" s="425"/>
      <c r="SON17" s="425"/>
      <c r="SOO17" s="425"/>
      <c r="SOP17" s="425"/>
      <c r="SOQ17" s="425"/>
      <c r="SOR17" s="425"/>
      <c r="SOS17" s="425"/>
      <c r="SOT17" s="425"/>
      <c r="SOU17" s="425"/>
      <c r="SOV17" s="425"/>
      <c r="SOW17" s="425"/>
      <c r="SOX17" s="425"/>
      <c r="SOY17" s="425"/>
      <c r="SOZ17" s="425"/>
      <c r="SPA17" s="425"/>
      <c r="SPB17" s="425"/>
      <c r="SPC17" s="425"/>
      <c r="SPD17" s="425"/>
      <c r="SPE17" s="425"/>
      <c r="SPF17" s="425"/>
      <c r="SPG17" s="425"/>
      <c r="SPH17" s="425"/>
      <c r="SPI17" s="425"/>
      <c r="SPJ17" s="425"/>
      <c r="SPK17" s="425"/>
      <c r="SPL17" s="425"/>
      <c r="SPM17" s="425"/>
      <c r="SPN17" s="425"/>
      <c r="SPO17" s="425"/>
      <c r="SPP17" s="425"/>
      <c r="SPQ17" s="425"/>
      <c r="SPR17" s="425"/>
      <c r="SPS17" s="425"/>
      <c r="SPT17" s="425"/>
      <c r="SPU17" s="425"/>
      <c r="SPV17" s="425"/>
      <c r="SPW17" s="425"/>
      <c r="SPX17" s="425"/>
      <c r="SPY17" s="425"/>
      <c r="SPZ17" s="425"/>
      <c r="SQA17" s="425"/>
      <c r="SQB17" s="425"/>
      <c r="SQC17" s="425"/>
      <c r="SQD17" s="425"/>
      <c r="SQE17" s="425"/>
      <c r="SQF17" s="425"/>
      <c r="SQG17" s="425"/>
      <c r="SQH17" s="425"/>
      <c r="SQI17" s="425"/>
      <c r="SQJ17" s="425"/>
      <c r="SQK17" s="425"/>
      <c r="SQL17" s="425"/>
      <c r="SQM17" s="425"/>
      <c r="SQN17" s="425"/>
      <c r="SQO17" s="425"/>
      <c r="SQP17" s="425"/>
      <c r="SQQ17" s="425"/>
      <c r="SQR17" s="425"/>
      <c r="SQS17" s="425"/>
      <c r="SQT17" s="425"/>
      <c r="SQU17" s="425"/>
      <c r="SQV17" s="425"/>
      <c r="SQW17" s="425"/>
      <c r="SQX17" s="425"/>
      <c r="SQY17" s="425"/>
      <c r="SQZ17" s="425"/>
      <c r="SRA17" s="425"/>
      <c r="SRB17" s="425"/>
      <c r="SRC17" s="425"/>
      <c r="SRD17" s="425"/>
      <c r="SRE17" s="425"/>
      <c r="SRF17" s="425"/>
      <c r="SRG17" s="425"/>
      <c r="SRH17" s="425"/>
      <c r="SRI17" s="425"/>
      <c r="SRJ17" s="425"/>
      <c r="SRK17" s="425"/>
      <c r="SRL17" s="425"/>
      <c r="SRM17" s="425"/>
      <c r="SRN17" s="425"/>
      <c r="SRO17" s="425"/>
      <c r="SRP17" s="425"/>
      <c r="SRQ17" s="425"/>
      <c r="SRR17" s="425"/>
      <c r="SRS17" s="425"/>
      <c r="SRT17" s="425"/>
      <c r="SRU17" s="425"/>
      <c r="SRV17" s="425"/>
      <c r="SRW17" s="425"/>
      <c r="SRX17" s="425"/>
      <c r="SRY17" s="425"/>
      <c r="SRZ17" s="425"/>
      <c r="SSA17" s="425"/>
      <c r="SSB17" s="425"/>
      <c r="SSC17" s="425"/>
      <c r="SSD17" s="425"/>
      <c r="SSE17" s="425"/>
      <c r="SSF17" s="425"/>
      <c r="SSG17" s="425"/>
      <c r="SSH17" s="425"/>
      <c r="SSI17" s="425"/>
      <c r="SSJ17" s="425"/>
      <c r="SSK17" s="425"/>
      <c r="SSL17" s="425"/>
      <c r="SSM17" s="425"/>
      <c r="SSN17" s="425"/>
      <c r="SSO17" s="425"/>
      <c r="SSP17" s="425"/>
      <c r="SSQ17" s="425"/>
      <c r="SSR17" s="425"/>
      <c r="SSS17" s="425"/>
      <c r="SST17" s="425"/>
      <c r="SSU17" s="425"/>
      <c r="SSV17" s="425"/>
      <c r="SSW17" s="425"/>
      <c r="SSX17" s="425"/>
      <c r="SSY17" s="425"/>
      <c r="SSZ17" s="425"/>
      <c r="STA17" s="425"/>
      <c r="STB17" s="425"/>
      <c r="STC17" s="425"/>
      <c r="STD17" s="425"/>
      <c r="STE17" s="425"/>
      <c r="STF17" s="425"/>
      <c r="STG17" s="425"/>
      <c r="STH17" s="425"/>
      <c r="STI17" s="425"/>
      <c r="STJ17" s="425"/>
      <c r="STK17" s="425"/>
      <c r="STL17" s="425"/>
      <c r="STM17" s="425"/>
      <c r="STN17" s="425"/>
      <c r="STO17" s="425"/>
      <c r="STP17" s="425"/>
      <c r="STQ17" s="425"/>
      <c r="STR17" s="425"/>
      <c r="STS17" s="425"/>
      <c r="STT17" s="425"/>
      <c r="STU17" s="425"/>
      <c r="STV17" s="425"/>
      <c r="STW17" s="425"/>
      <c r="STX17" s="425"/>
      <c r="STY17" s="425"/>
      <c r="STZ17" s="425"/>
      <c r="SUA17" s="425"/>
      <c r="SUB17" s="425"/>
      <c r="SUC17" s="425"/>
      <c r="SUD17" s="425"/>
      <c r="SUE17" s="425"/>
      <c r="SUF17" s="425"/>
      <c r="SUG17" s="425"/>
      <c r="SUH17" s="425"/>
      <c r="SUI17" s="425"/>
      <c r="SUJ17" s="425"/>
      <c r="SUK17" s="425"/>
      <c r="SUL17" s="425"/>
      <c r="SUM17" s="425"/>
      <c r="SUN17" s="425"/>
      <c r="SUO17" s="425"/>
      <c r="SUP17" s="425"/>
      <c r="SUQ17" s="425"/>
      <c r="SUR17" s="425"/>
      <c r="SUS17" s="425"/>
      <c r="SUT17" s="425"/>
      <c r="SUU17" s="425"/>
      <c r="SUV17" s="425"/>
      <c r="SUW17" s="425"/>
      <c r="SUX17" s="425"/>
      <c r="SUY17" s="425"/>
      <c r="SUZ17" s="425"/>
      <c r="SVA17" s="425"/>
      <c r="SVB17" s="425"/>
      <c r="SVC17" s="425"/>
      <c r="SVD17" s="425"/>
      <c r="SVE17" s="425"/>
      <c r="SVF17" s="425"/>
      <c r="SVG17" s="425"/>
      <c r="SVH17" s="425"/>
      <c r="SVI17" s="425"/>
      <c r="SVJ17" s="425"/>
      <c r="SVK17" s="425"/>
      <c r="SVL17" s="425"/>
      <c r="SVM17" s="425"/>
      <c r="SVN17" s="425"/>
      <c r="SVO17" s="425"/>
      <c r="SVP17" s="425"/>
      <c r="SVQ17" s="425"/>
      <c r="SVR17" s="425"/>
      <c r="SVS17" s="425"/>
      <c r="SVT17" s="425"/>
      <c r="SVU17" s="425"/>
      <c r="SVV17" s="425"/>
      <c r="SVW17" s="425"/>
      <c r="SVX17" s="425"/>
      <c r="SVY17" s="425"/>
      <c r="SVZ17" s="425"/>
      <c r="SWA17" s="425"/>
      <c r="SWB17" s="425"/>
      <c r="SWC17" s="425"/>
      <c r="SWD17" s="425"/>
      <c r="SWE17" s="425"/>
      <c r="SWF17" s="425"/>
      <c r="SWG17" s="425"/>
      <c r="SWH17" s="425"/>
      <c r="SWI17" s="425"/>
      <c r="SWJ17" s="425"/>
      <c r="SWK17" s="425"/>
      <c r="SWL17" s="425"/>
      <c r="SWM17" s="425"/>
      <c r="SWN17" s="425"/>
      <c r="SWO17" s="425"/>
      <c r="SWP17" s="425"/>
      <c r="SWQ17" s="425"/>
      <c r="SWR17" s="425"/>
      <c r="SWS17" s="425"/>
      <c r="SWT17" s="425"/>
      <c r="SWU17" s="425"/>
      <c r="SWV17" s="425"/>
      <c r="SWW17" s="425"/>
      <c r="SWX17" s="425"/>
      <c r="SWY17" s="425"/>
      <c r="SWZ17" s="425"/>
      <c r="SXA17" s="425"/>
      <c r="SXB17" s="425"/>
      <c r="SXC17" s="425"/>
      <c r="SXD17" s="425"/>
      <c r="SXE17" s="425"/>
      <c r="SXF17" s="425"/>
      <c r="SXG17" s="425"/>
      <c r="SXH17" s="425"/>
      <c r="SXI17" s="425"/>
      <c r="SXJ17" s="425"/>
      <c r="SXK17" s="425"/>
      <c r="SXL17" s="425"/>
      <c r="SXM17" s="425"/>
      <c r="SXN17" s="425"/>
      <c r="SXO17" s="425"/>
      <c r="SXP17" s="425"/>
      <c r="SXQ17" s="425"/>
      <c r="SXR17" s="425"/>
      <c r="SXS17" s="425"/>
      <c r="SXT17" s="425"/>
      <c r="SXU17" s="425"/>
      <c r="SXV17" s="425"/>
      <c r="SXW17" s="425"/>
      <c r="SXX17" s="425"/>
      <c r="SXY17" s="425"/>
      <c r="SXZ17" s="425"/>
      <c r="SYA17" s="425"/>
      <c r="SYB17" s="425"/>
      <c r="SYC17" s="425"/>
      <c r="SYD17" s="425"/>
      <c r="SYE17" s="425"/>
      <c r="SYF17" s="425"/>
      <c r="SYG17" s="425"/>
      <c r="SYH17" s="425"/>
      <c r="SYI17" s="425"/>
      <c r="SYJ17" s="425"/>
      <c r="SYK17" s="425"/>
      <c r="SYL17" s="425"/>
      <c r="SYM17" s="425"/>
      <c r="SYN17" s="425"/>
      <c r="SYO17" s="425"/>
      <c r="SYP17" s="425"/>
      <c r="SYQ17" s="425"/>
      <c r="SYR17" s="425"/>
      <c r="SYS17" s="425"/>
      <c r="SYT17" s="425"/>
      <c r="SYU17" s="425"/>
      <c r="SYV17" s="425"/>
      <c r="SYW17" s="425"/>
      <c r="SYX17" s="425"/>
      <c r="SYY17" s="425"/>
      <c r="SYZ17" s="425"/>
      <c r="SZA17" s="425"/>
      <c r="SZB17" s="425"/>
      <c r="SZC17" s="425"/>
      <c r="SZD17" s="425"/>
      <c r="SZE17" s="425"/>
      <c r="SZF17" s="425"/>
      <c r="SZG17" s="425"/>
      <c r="SZH17" s="425"/>
      <c r="SZI17" s="425"/>
      <c r="SZJ17" s="425"/>
      <c r="SZK17" s="425"/>
      <c r="SZL17" s="425"/>
      <c r="SZM17" s="425"/>
      <c r="SZN17" s="425"/>
      <c r="SZO17" s="425"/>
      <c r="SZP17" s="425"/>
      <c r="SZQ17" s="425"/>
      <c r="SZR17" s="425"/>
      <c r="SZS17" s="425"/>
      <c r="SZT17" s="425"/>
      <c r="SZU17" s="425"/>
      <c r="SZV17" s="425"/>
      <c r="SZW17" s="425"/>
      <c r="SZX17" s="425"/>
      <c r="SZY17" s="425"/>
      <c r="SZZ17" s="425"/>
      <c r="TAA17" s="425"/>
      <c r="TAB17" s="425"/>
      <c r="TAC17" s="425"/>
      <c r="TAD17" s="425"/>
      <c r="TAE17" s="425"/>
      <c r="TAF17" s="425"/>
      <c r="TAG17" s="425"/>
      <c r="TAH17" s="425"/>
      <c r="TAI17" s="425"/>
      <c r="TAJ17" s="425"/>
      <c r="TAK17" s="425"/>
      <c r="TAL17" s="425"/>
      <c r="TAM17" s="425"/>
      <c r="TAN17" s="425"/>
      <c r="TAO17" s="425"/>
      <c r="TAP17" s="425"/>
      <c r="TAQ17" s="425"/>
      <c r="TAR17" s="425"/>
      <c r="TAS17" s="425"/>
      <c r="TAT17" s="425"/>
      <c r="TAU17" s="425"/>
      <c r="TAV17" s="425"/>
      <c r="TAW17" s="425"/>
      <c r="TAX17" s="425"/>
      <c r="TAY17" s="425"/>
      <c r="TAZ17" s="425"/>
      <c r="TBA17" s="425"/>
      <c r="TBB17" s="425"/>
      <c r="TBC17" s="425"/>
      <c r="TBD17" s="425"/>
      <c r="TBE17" s="425"/>
      <c r="TBF17" s="425"/>
      <c r="TBG17" s="425"/>
      <c r="TBH17" s="425"/>
      <c r="TBI17" s="425"/>
      <c r="TBJ17" s="425"/>
      <c r="TBK17" s="425"/>
      <c r="TBL17" s="425"/>
      <c r="TBM17" s="425"/>
      <c r="TBN17" s="425"/>
      <c r="TBO17" s="425"/>
      <c r="TBP17" s="425"/>
      <c r="TBQ17" s="425"/>
      <c r="TBR17" s="425"/>
      <c r="TBS17" s="425"/>
      <c r="TBT17" s="425"/>
      <c r="TBU17" s="425"/>
      <c r="TBV17" s="425"/>
      <c r="TBW17" s="425"/>
      <c r="TBX17" s="425"/>
      <c r="TBY17" s="425"/>
      <c r="TBZ17" s="425"/>
      <c r="TCA17" s="425"/>
      <c r="TCB17" s="425"/>
      <c r="TCC17" s="425"/>
      <c r="TCD17" s="425"/>
      <c r="TCE17" s="425"/>
      <c r="TCF17" s="425"/>
      <c r="TCG17" s="425"/>
      <c r="TCH17" s="425"/>
      <c r="TCI17" s="425"/>
      <c r="TCJ17" s="425"/>
      <c r="TCK17" s="425"/>
      <c r="TCL17" s="425"/>
      <c r="TCM17" s="425"/>
      <c r="TCN17" s="425"/>
      <c r="TCO17" s="425"/>
      <c r="TCP17" s="425"/>
      <c r="TCQ17" s="425"/>
      <c r="TCR17" s="425"/>
      <c r="TCS17" s="425"/>
      <c r="TCT17" s="425"/>
      <c r="TCU17" s="425"/>
      <c r="TCV17" s="425"/>
      <c r="TCW17" s="425"/>
      <c r="TCX17" s="425"/>
      <c r="TCY17" s="425"/>
      <c r="TCZ17" s="425"/>
      <c r="TDA17" s="425"/>
      <c r="TDB17" s="425"/>
      <c r="TDC17" s="425"/>
      <c r="TDD17" s="425"/>
      <c r="TDE17" s="425"/>
      <c r="TDF17" s="425"/>
      <c r="TDG17" s="425"/>
      <c r="TDH17" s="425"/>
      <c r="TDI17" s="425"/>
      <c r="TDJ17" s="425"/>
      <c r="TDK17" s="425"/>
      <c r="TDL17" s="425"/>
      <c r="TDM17" s="425"/>
      <c r="TDN17" s="425"/>
      <c r="TDO17" s="425"/>
      <c r="TDP17" s="425"/>
      <c r="TDQ17" s="425"/>
      <c r="TDR17" s="425"/>
      <c r="TDS17" s="425"/>
      <c r="TDT17" s="425"/>
      <c r="TDU17" s="425"/>
      <c r="TDV17" s="425"/>
      <c r="TDW17" s="425"/>
      <c r="TDX17" s="425"/>
      <c r="TDY17" s="425"/>
      <c r="TDZ17" s="425"/>
      <c r="TEA17" s="425"/>
      <c r="TEB17" s="425"/>
      <c r="TEC17" s="425"/>
      <c r="TED17" s="425"/>
      <c r="TEE17" s="425"/>
      <c r="TEF17" s="425"/>
      <c r="TEG17" s="425"/>
      <c r="TEH17" s="425"/>
      <c r="TEI17" s="425"/>
      <c r="TEJ17" s="425"/>
      <c r="TEK17" s="425"/>
      <c r="TEL17" s="425"/>
      <c r="TEM17" s="425"/>
      <c r="TEN17" s="425"/>
      <c r="TEO17" s="425"/>
      <c r="TEP17" s="425"/>
      <c r="TEQ17" s="425"/>
      <c r="TER17" s="425"/>
      <c r="TES17" s="425"/>
      <c r="TET17" s="425"/>
      <c r="TEU17" s="425"/>
      <c r="TEV17" s="425"/>
      <c r="TEW17" s="425"/>
      <c r="TEX17" s="425"/>
      <c r="TEY17" s="425"/>
      <c r="TEZ17" s="425"/>
      <c r="TFA17" s="425"/>
      <c r="TFB17" s="425"/>
      <c r="TFC17" s="425"/>
      <c r="TFD17" s="425"/>
      <c r="TFE17" s="425"/>
      <c r="TFF17" s="425"/>
      <c r="TFG17" s="425"/>
      <c r="TFH17" s="425"/>
      <c r="TFI17" s="425"/>
      <c r="TFJ17" s="425"/>
      <c r="TFK17" s="425"/>
      <c r="TFL17" s="425"/>
      <c r="TFM17" s="425"/>
      <c r="TFN17" s="425"/>
      <c r="TFO17" s="425"/>
      <c r="TFP17" s="425"/>
      <c r="TFQ17" s="425"/>
      <c r="TFR17" s="425"/>
      <c r="TFS17" s="425"/>
      <c r="TFT17" s="425"/>
      <c r="TFU17" s="425"/>
      <c r="TFV17" s="425"/>
      <c r="TFW17" s="425"/>
      <c r="TFX17" s="425"/>
      <c r="TFY17" s="425"/>
      <c r="TFZ17" s="425"/>
      <c r="TGA17" s="425"/>
      <c r="TGB17" s="425"/>
      <c r="TGC17" s="425"/>
      <c r="TGD17" s="425"/>
      <c r="TGE17" s="425"/>
      <c r="TGF17" s="425"/>
      <c r="TGG17" s="425"/>
      <c r="TGH17" s="425"/>
      <c r="TGI17" s="425"/>
      <c r="TGJ17" s="425"/>
      <c r="TGK17" s="425"/>
      <c r="TGL17" s="425"/>
      <c r="TGM17" s="425"/>
      <c r="TGN17" s="425"/>
      <c r="TGO17" s="425"/>
      <c r="TGP17" s="425"/>
      <c r="TGQ17" s="425"/>
      <c r="TGR17" s="425"/>
      <c r="TGS17" s="425"/>
      <c r="TGT17" s="425"/>
      <c r="TGU17" s="425"/>
      <c r="TGV17" s="425"/>
      <c r="TGW17" s="425"/>
      <c r="TGX17" s="425"/>
      <c r="TGY17" s="425"/>
      <c r="TGZ17" s="425"/>
      <c r="THA17" s="425"/>
      <c r="THB17" s="425"/>
      <c r="THC17" s="425"/>
      <c r="THD17" s="425"/>
      <c r="THE17" s="425"/>
      <c r="THF17" s="425"/>
      <c r="THG17" s="425"/>
      <c r="THH17" s="425"/>
      <c r="THI17" s="425"/>
      <c r="THJ17" s="425"/>
      <c r="THK17" s="425"/>
      <c r="THL17" s="425"/>
      <c r="THM17" s="425"/>
      <c r="THN17" s="425"/>
      <c r="THO17" s="425"/>
      <c r="THP17" s="425"/>
      <c r="THQ17" s="425"/>
      <c r="THR17" s="425"/>
      <c r="THS17" s="425"/>
      <c r="THT17" s="425"/>
      <c r="THU17" s="425"/>
      <c r="THV17" s="425"/>
      <c r="THW17" s="425"/>
      <c r="THX17" s="425"/>
      <c r="THY17" s="425"/>
      <c r="THZ17" s="425"/>
      <c r="TIA17" s="425"/>
      <c r="TIB17" s="425"/>
      <c r="TIC17" s="425"/>
      <c r="TID17" s="425"/>
      <c r="TIE17" s="425"/>
      <c r="TIF17" s="425"/>
      <c r="TIG17" s="425"/>
      <c r="TIH17" s="425"/>
      <c r="TII17" s="425"/>
      <c r="TIJ17" s="425"/>
      <c r="TIK17" s="425"/>
      <c r="TIL17" s="425"/>
      <c r="TIM17" s="425"/>
      <c r="TIN17" s="425"/>
      <c r="TIO17" s="425"/>
      <c r="TIP17" s="425"/>
      <c r="TIQ17" s="425"/>
      <c r="TIR17" s="425"/>
      <c r="TIS17" s="425"/>
      <c r="TIT17" s="425"/>
      <c r="TIU17" s="425"/>
      <c r="TIV17" s="425"/>
      <c r="TIW17" s="425"/>
      <c r="TIX17" s="425"/>
      <c r="TIY17" s="425"/>
      <c r="TIZ17" s="425"/>
      <c r="TJA17" s="425"/>
      <c r="TJB17" s="425"/>
      <c r="TJC17" s="425"/>
      <c r="TJD17" s="425"/>
      <c r="TJE17" s="425"/>
      <c r="TJF17" s="425"/>
      <c r="TJG17" s="425"/>
      <c r="TJH17" s="425"/>
      <c r="TJI17" s="425"/>
      <c r="TJJ17" s="425"/>
      <c r="TJK17" s="425"/>
      <c r="TJL17" s="425"/>
      <c r="TJM17" s="425"/>
      <c r="TJN17" s="425"/>
      <c r="TJO17" s="425"/>
      <c r="TJP17" s="425"/>
      <c r="TJQ17" s="425"/>
      <c r="TJR17" s="425"/>
      <c r="TJS17" s="425"/>
      <c r="TJT17" s="425"/>
      <c r="TJU17" s="425"/>
      <c r="TJV17" s="425"/>
      <c r="TJW17" s="425"/>
      <c r="TJX17" s="425"/>
      <c r="TJY17" s="425"/>
      <c r="TJZ17" s="425"/>
      <c r="TKA17" s="425"/>
      <c r="TKB17" s="425"/>
      <c r="TKC17" s="425"/>
      <c r="TKD17" s="425"/>
      <c r="TKE17" s="425"/>
      <c r="TKF17" s="425"/>
      <c r="TKG17" s="425"/>
      <c r="TKH17" s="425"/>
      <c r="TKI17" s="425"/>
      <c r="TKJ17" s="425"/>
      <c r="TKK17" s="425"/>
      <c r="TKL17" s="425"/>
      <c r="TKM17" s="425"/>
      <c r="TKN17" s="425"/>
      <c r="TKO17" s="425"/>
      <c r="TKP17" s="425"/>
      <c r="TKQ17" s="425"/>
      <c r="TKR17" s="425"/>
      <c r="TKS17" s="425"/>
      <c r="TKT17" s="425"/>
      <c r="TKU17" s="425"/>
      <c r="TKV17" s="425"/>
      <c r="TKW17" s="425"/>
      <c r="TKX17" s="425"/>
      <c r="TKY17" s="425"/>
      <c r="TKZ17" s="425"/>
      <c r="TLA17" s="425"/>
      <c r="TLB17" s="425"/>
      <c r="TLC17" s="425"/>
      <c r="TLD17" s="425"/>
      <c r="TLE17" s="425"/>
      <c r="TLF17" s="425"/>
      <c r="TLG17" s="425"/>
      <c r="TLH17" s="425"/>
      <c r="TLI17" s="425"/>
      <c r="TLJ17" s="425"/>
      <c r="TLK17" s="425"/>
      <c r="TLL17" s="425"/>
      <c r="TLM17" s="425"/>
      <c r="TLN17" s="425"/>
      <c r="TLO17" s="425"/>
      <c r="TLP17" s="425"/>
      <c r="TLQ17" s="425"/>
      <c r="TLR17" s="425"/>
      <c r="TLS17" s="425"/>
      <c r="TLT17" s="425"/>
      <c r="TLU17" s="425"/>
      <c r="TLV17" s="425"/>
      <c r="TLW17" s="425"/>
      <c r="TLX17" s="425"/>
      <c r="TLY17" s="425"/>
      <c r="TLZ17" s="425"/>
      <c r="TMA17" s="425"/>
      <c r="TMB17" s="425"/>
      <c r="TMC17" s="425"/>
      <c r="TMD17" s="425"/>
      <c r="TME17" s="425"/>
      <c r="TMF17" s="425"/>
      <c r="TMG17" s="425"/>
      <c r="TMH17" s="425"/>
      <c r="TMI17" s="425"/>
      <c r="TMJ17" s="425"/>
      <c r="TMK17" s="425"/>
      <c r="TML17" s="425"/>
      <c r="TMM17" s="425"/>
      <c r="TMN17" s="425"/>
      <c r="TMO17" s="425"/>
      <c r="TMP17" s="425"/>
      <c r="TMQ17" s="425"/>
      <c r="TMR17" s="425"/>
      <c r="TMS17" s="425"/>
      <c r="TMT17" s="425"/>
      <c r="TMU17" s="425"/>
      <c r="TMV17" s="425"/>
      <c r="TMW17" s="425"/>
      <c r="TMX17" s="425"/>
      <c r="TMY17" s="425"/>
      <c r="TMZ17" s="425"/>
      <c r="TNA17" s="425"/>
      <c r="TNB17" s="425"/>
      <c r="TNC17" s="425"/>
      <c r="TND17" s="425"/>
      <c r="TNE17" s="425"/>
      <c r="TNF17" s="425"/>
      <c r="TNG17" s="425"/>
      <c r="TNH17" s="425"/>
      <c r="TNI17" s="425"/>
      <c r="TNJ17" s="425"/>
      <c r="TNK17" s="425"/>
      <c r="TNL17" s="425"/>
      <c r="TNM17" s="425"/>
      <c r="TNN17" s="425"/>
      <c r="TNO17" s="425"/>
      <c r="TNP17" s="425"/>
      <c r="TNQ17" s="425"/>
      <c r="TNR17" s="425"/>
      <c r="TNS17" s="425"/>
      <c r="TNT17" s="425"/>
      <c r="TNU17" s="425"/>
      <c r="TNV17" s="425"/>
      <c r="TNW17" s="425"/>
      <c r="TNX17" s="425"/>
      <c r="TNY17" s="425"/>
      <c r="TNZ17" s="425"/>
      <c r="TOA17" s="425"/>
      <c r="TOB17" s="425"/>
      <c r="TOC17" s="425"/>
      <c r="TOD17" s="425"/>
      <c r="TOE17" s="425"/>
      <c r="TOF17" s="425"/>
      <c r="TOG17" s="425"/>
      <c r="TOH17" s="425"/>
      <c r="TOI17" s="425"/>
      <c r="TOJ17" s="425"/>
      <c r="TOK17" s="425"/>
      <c r="TOL17" s="425"/>
      <c r="TOM17" s="425"/>
      <c r="TON17" s="425"/>
      <c r="TOO17" s="425"/>
      <c r="TOP17" s="425"/>
      <c r="TOQ17" s="425"/>
      <c r="TOR17" s="425"/>
      <c r="TOS17" s="425"/>
      <c r="TOT17" s="425"/>
      <c r="TOU17" s="425"/>
      <c r="TOV17" s="425"/>
      <c r="TOW17" s="425"/>
      <c r="TOX17" s="425"/>
      <c r="TOY17" s="425"/>
      <c r="TOZ17" s="425"/>
      <c r="TPA17" s="425"/>
      <c r="TPB17" s="425"/>
      <c r="TPC17" s="425"/>
      <c r="TPD17" s="425"/>
      <c r="TPE17" s="425"/>
      <c r="TPF17" s="425"/>
      <c r="TPG17" s="425"/>
      <c r="TPH17" s="425"/>
      <c r="TPI17" s="425"/>
      <c r="TPJ17" s="425"/>
      <c r="TPK17" s="425"/>
      <c r="TPL17" s="425"/>
      <c r="TPM17" s="425"/>
      <c r="TPN17" s="425"/>
      <c r="TPO17" s="425"/>
      <c r="TPP17" s="425"/>
      <c r="TPQ17" s="425"/>
      <c r="TPR17" s="425"/>
      <c r="TPS17" s="425"/>
      <c r="TPT17" s="425"/>
      <c r="TPU17" s="425"/>
      <c r="TPV17" s="425"/>
      <c r="TPW17" s="425"/>
      <c r="TPX17" s="425"/>
      <c r="TPY17" s="425"/>
      <c r="TPZ17" s="425"/>
      <c r="TQA17" s="425"/>
      <c r="TQB17" s="425"/>
      <c r="TQC17" s="425"/>
      <c r="TQD17" s="425"/>
      <c r="TQE17" s="425"/>
      <c r="TQF17" s="425"/>
      <c r="TQG17" s="425"/>
      <c r="TQH17" s="425"/>
      <c r="TQI17" s="425"/>
      <c r="TQJ17" s="425"/>
      <c r="TQK17" s="425"/>
      <c r="TQL17" s="425"/>
      <c r="TQM17" s="425"/>
      <c r="TQN17" s="425"/>
      <c r="TQO17" s="425"/>
      <c r="TQP17" s="425"/>
      <c r="TQQ17" s="425"/>
      <c r="TQR17" s="425"/>
      <c r="TQS17" s="425"/>
      <c r="TQT17" s="425"/>
      <c r="TQU17" s="425"/>
      <c r="TQV17" s="425"/>
      <c r="TQW17" s="425"/>
      <c r="TQX17" s="425"/>
      <c r="TQY17" s="425"/>
      <c r="TQZ17" s="425"/>
      <c r="TRA17" s="425"/>
      <c r="TRB17" s="425"/>
      <c r="TRC17" s="425"/>
      <c r="TRD17" s="425"/>
      <c r="TRE17" s="425"/>
      <c r="TRF17" s="425"/>
      <c r="TRG17" s="425"/>
      <c r="TRH17" s="425"/>
      <c r="TRI17" s="425"/>
      <c r="TRJ17" s="425"/>
      <c r="TRK17" s="425"/>
      <c r="TRL17" s="425"/>
      <c r="TRM17" s="425"/>
      <c r="TRN17" s="425"/>
      <c r="TRO17" s="425"/>
      <c r="TRP17" s="425"/>
      <c r="TRQ17" s="425"/>
      <c r="TRR17" s="425"/>
      <c r="TRS17" s="425"/>
      <c r="TRT17" s="425"/>
      <c r="TRU17" s="425"/>
      <c r="TRV17" s="425"/>
      <c r="TRW17" s="425"/>
      <c r="TRX17" s="425"/>
      <c r="TRY17" s="425"/>
      <c r="TRZ17" s="425"/>
      <c r="TSA17" s="425"/>
      <c r="TSB17" s="425"/>
      <c r="TSC17" s="425"/>
      <c r="TSD17" s="425"/>
      <c r="TSE17" s="425"/>
      <c r="TSF17" s="425"/>
      <c r="TSG17" s="425"/>
      <c r="TSH17" s="425"/>
      <c r="TSI17" s="425"/>
      <c r="TSJ17" s="425"/>
      <c r="TSK17" s="425"/>
      <c r="TSL17" s="425"/>
      <c r="TSM17" s="425"/>
      <c r="TSN17" s="425"/>
      <c r="TSO17" s="425"/>
      <c r="TSP17" s="425"/>
      <c r="TSQ17" s="425"/>
      <c r="TSR17" s="425"/>
      <c r="TSS17" s="425"/>
      <c r="TST17" s="425"/>
      <c r="TSU17" s="425"/>
      <c r="TSV17" s="425"/>
      <c r="TSW17" s="425"/>
      <c r="TSX17" s="425"/>
      <c r="TSY17" s="425"/>
      <c r="TSZ17" s="425"/>
      <c r="TTA17" s="425"/>
      <c r="TTB17" s="425"/>
      <c r="TTC17" s="425"/>
      <c r="TTD17" s="425"/>
      <c r="TTE17" s="425"/>
      <c r="TTF17" s="425"/>
      <c r="TTG17" s="425"/>
      <c r="TTH17" s="425"/>
      <c r="TTI17" s="425"/>
      <c r="TTJ17" s="425"/>
      <c r="TTK17" s="425"/>
      <c r="TTL17" s="425"/>
      <c r="TTM17" s="425"/>
      <c r="TTN17" s="425"/>
      <c r="TTO17" s="425"/>
      <c r="TTP17" s="425"/>
      <c r="TTQ17" s="425"/>
      <c r="TTR17" s="425"/>
      <c r="TTS17" s="425"/>
      <c r="TTT17" s="425"/>
      <c r="TTU17" s="425"/>
      <c r="TTV17" s="425"/>
      <c r="TTW17" s="425"/>
      <c r="TTX17" s="425"/>
      <c r="TTY17" s="425"/>
      <c r="TTZ17" s="425"/>
      <c r="TUA17" s="425"/>
      <c r="TUB17" s="425"/>
      <c r="TUC17" s="425"/>
      <c r="TUD17" s="425"/>
      <c r="TUE17" s="425"/>
      <c r="TUF17" s="425"/>
      <c r="TUG17" s="425"/>
      <c r="TUH17" s="425"/>
      <c r="TUI17" s="425"/>
      <c r="TUJ17" s="425"/>
      <c r="TUK17" s="425"/>
      <c r="TUL17" s="425"/>
      <c r="TUM17" s="425"/>
      <c r="TUN17" s="425"/>
      <c r="TUO17" s="425"/>
      <c r="TUP17" s="425"/>
      <c r="TUQ17" s="425"/>
      <c r="TUR17" s="425"/>
      <c r="TUS17" s="425"/>
      <c r="TUT17" s="425"/>
      <c r="TUU17" s="425"/>
      <c r="TUV17" s="425"/>
      <c r="TUW17" s="425"/>
      <c r="TUX17" s="425"/>
      <c r="TUY17" s="425"/>
      <c r="TUZ17" s="425"/>
      <c r="TVA17" s="425"/>
      <c r="TVB17" s="425"/>
      <c r="TVC17" s="425"/>
      <c r="TVD17" s="425"/>
      <c r="TVE17" s="425"/>
      <c r="TVF17" s="425"/>
      <c r="TVG17" s="425"/>
      <c r="TVH17" s="425"/>
      <c r="TVI17" s="425"/>
      <c r="TVJ17" s="425"/>
      <c r="TVK17" s="425"/>
      <c r="TVL17" s="425"/>
      <c r="TVM17" s="425"/>
      <c r="TVN17" s="425"/>
      <c r="TVO17" s="425"/>
      <c r="TVP17" s="425"/>
      <c r="TVQ17" s="425"/>
      <c r="TVR17" s="425"/>
      <c r="TVS17" s="425"/>
      <c r="TVT17" s="425"/>
      <c r="TVU17" s="425"/>
      <c r="TVV17" s="425"/>
      <c r="TVW17" s="425"/>
      <c r="TVX17" s="425"/>
      <c r="TVY17" s="425"/>
      <c r="TVZ17" s="425"/>
      <c r="TWA17" s="425"/>
      <c r="TWB17" s="425"/>
      <c r="TWC17" s="425"/>
      <c r="TWD17" s="425"/>
      <c r="TWE17" s="425"/>
      <c r="TWF17" s="425"/>
      <c r="TWG17" s="425"/>
      <c r="TWH17" s="425"/>
      <c r="TWI17" s="425"/>
      <c r="TWJ17" s="425"/>
      <c r="TWK17" s="425"/>
      <c r="TWL17" s="425"/>
      <c r="TWM17" s="425"/>
      <c r="TWN17" s="425"/>
      <c r="TWO17" s="425"/>
      <c r="TWP17" s="425"/>
      <c r="TWQ17" s="425"/>
      <c r="TWR17" s="425"/>
      <c r="TWS17" s="425"/>
      <c r="TWT17" s="425"/>
      <c r="TWU17" s="425"/>
      <c r="TWV17" s="425"/>
      <c r="TWW17" s="425"/>
      <c r="TWX17" s="425"/>
      <c r="TWY17" s="425"/>
      <c r="TWZ17" s="425"/>
      <c r="TXA17" s="425"/>
      <c r="TXB17" s="425"/>
      <c r="TXC17" s="425"/>
      <c r="TXD17" s="425"/>
      <c r="TXE17" s="425"/>
      <c r="TXF17" s="425"/>
      <c r="TXG17" s="425"/>
      <c r="TXH17" s="425"/>
      <c r="TXI17" s="425"/>
      <c r="TXJ17" s="425"/>
      <c r="TXK17" s="425"/>
      <c r="TXL17" s="425"/>
      <c r="TXM17" s="425"/>
      <c r="TXN17" s="425"/>
      <c r="TXO17" s="425"/>
      <c r="TXP17" s="425"/>
      <c r="TXQ17" s="425"/>
      <c r="TXR17" s="425"/>
      <c r="TXS17" s="425"/>
      <c r="TXT17" s="425"/>
      <c r="TXU17" s="425"/>
      <c r="TXV17" s="425"/>
      <c r="TXW17" s="425"/>
      <c r="TXX17" s="425"/>
      <c r="TXY17" s="425"/>
      <c r="TXZ17" s="425"/>
      <c r="TYA17" s="425"/>
      <c r="TYB17" s="425"/>
      <c r="TYC17" s="425"/>
      <c r="TYD17" s="425"/>
      <c r="TYE17" s="425"/>
      <c r="TYF17" s="425"/>
      <c r="TYG17" s="425"/>
      <c r="TYH17" s="425"/>
      <c r="TYI17" s="425"/>
      <c r="TYJ17" s="425"/>
      <c r="TYK17" s="425"/>
      <c r="TYL17" s="425"/>
      <c r="TYM17" s="425"/>
      <c r="TYN17" s="425"/>
      <c r="TYO17" s="425"/>
      <c r="TYP17" s="425"/>
      <c r="TYQ17" s="425"/>
      <c r="TYR17" s="425"/>
      <c r="TYS17" s="425"/>
      <c r="TYT17" s="425"/>
      <c r="TYU17" s="425"/>
      <c r="TYV17" s="425"/>
      <c r="TYW17" s="425"/>
      <c r="TYX17" s="425"/>
      <c r="TYY17" s="425"/>
      <c r="TYZ17" s="425"/>
      <c r="TZA17" s="425"/>
      <c r="TZB17" s="425"/>
      <c r="TZC17" s="425"/>
      <c r="TZD17" s="425"/>
      <c r="TZE17" s="425"/>
      <c r="TZF17" s="425"/>
      <c r="TZG17" s="425"/>
      <c r="TZH17" s="425"/>
      <c r="TZI17" s="425"/>
      <c r="TZJ17" s="425"/>
      <c r="TZK17" s="425"/>
      <c r="TZL17" s="425"/>
      <c r="TZM17" s="425"/>
      <c r="TZN17" s="425"/>
      <c r="TZO17" s="425"/>
      <c r="TZP17" s="425"/>
      <c r="TZQ17" s="425"/>
      <c r="TZR17" s="425"/>
      <c r="TZS17" s="425"/>
      <c r="TZT17" s="425"/>
      <c r="TZU17" s="425"/>
      <c r="TZV17" s="425"/>
      <c r="TZW17" s="425"/>
      <c r="TZX17" s="425"/>
      <c r="TZY17" s="425"/>
      <c r="TZZ17" s="425"/>
      <c r="UAA17" s="425"/>
      <c r="UAB17" s="425"/>
      <c r="UAC17" s="425"/>
      <c r="UAD17" s="425"/>
      <c r="UAE17" s="425"/>
      <c r="UAF17" s="425"/>
      <c r="UAG17" s="425"/>
      <c r="UAH17" s="425"/>
      <c r="UAI17" s="425"/>
      <c r="UAJ17" s="425"/>
      <c r="UAK17" s="425"/>
      <c r="UAL17" s="425"/>
      <c r="UAM17" s="425"/>
      <c r="UAN17" s="425"/>
      <c r="UAO17" s="425"/>
      <c r="UAP17" s="425"/>
      <c r="UAQ17" s="425"/>
      <c r="UAR17" s="425"/>
      <c r="UAS17" s="425"/>
      <c r="UAT17" s="425"/>
      <c r="UAU17" s="425"/>
      <c r="UAV17" s="425"/>
      <c r="UAW17" s="425"/>
      <c r="UAX17" s="425"/>
      <c r="UAY17" s="425"/>
      <c r="UAZ17" s="425"/>
      <c r="UBA17" s="425"/>
      <c r="UBB17" s="425"/>
      <c r="UBC17" s="425"/>
      <c r="UBD17" s="425"/>
      <c r="UBE17" s="425"/>
      <c r="UBF17" s="425"/>
      <c r="UBG17" s="425"/>
      <c r="UBH17" s="425"/>
      <c r="UBI17" s="425"/>
      <c r="UBJ17" s="425"/>
      <c r="UBK17" s="425"/>
      <c r="UBL17" s="425"/>
      <c r="UBM17" s="425"/>
      <c r="UBN17" s="425"/>
      <c r="UBO17" s="425"/>
      <c r="UBP17" s="425"/>
      <c r="UBQ17" s="425"/>
      <c r="UBR17" s="425"/>
      <c r="UBS17" s="425"/>
      <c r="UBT17" s="425"/>
      <c r="UBU17" s="425"/>
      <c r="UBV17" s="425"/>
      <c r="UBW17" s="425"/>
      <c r="UBX17" s="425"/>
      <c r="UBY17" s="425"/>
      <c r="UBZ17" s="425"/>
      <c r="UCA17" s="425"/>
      <c r="UCB17" s="425"/>
      <c r="UCC17" s="425"/>
      <c r="UCD17" s="425"/>
      <c r="UCE17" s="425"/>
      <c r="UCF17" s="425"/>
      <c r="UCG17" s="425"/>
      <c r="UCH17" s="425"/>
      <c r="UCI17" s="425"/>
      <c r="UCJ17" s="425"/>
      <c r="UCK17" s="425"/>
      <c r="UCL17" s="425"/>
      <c r="UCM17" s="425"/>
      <c r="UCN17" s="425"/>
      <c r="UCO17" s="425"/>
      <c r="UCP17" s="425"/>
      <c r="UCQ17" s="425"/>
      <c r="UCR17" s="425"/>
      <c r="UCS17" s="425"/>
      <c r="UCT17" s="425"/>
      <c r="UCU17" s="425"/>
      <c r="UCV17" s="425"/>
      <c r="UCW17" s="425"/>
      <c r="UCX17" s="425"/>
      <c r="UCY17" s="425"/>
      <c r="UCZ17" s="425"/>
      <c r="UDA17" s="425"/>
      <c r="UDB17" s="425"/>
      <c r="UDC17" s="425"/>
      <c r="UDD17" s="425"/>
      <c r="UDE17" s="425"/>
      <c r="UDF17" s="425"/>
      <c r="UDG17" s="425"/>
      <c r="UDH17" s="425"/>
      <c r="UDI17" s="425"/>
      <c r="UDJ17" s="425"/>
      <c r="UDK17" s="425"/>
      <c r="UDL17" s="425"/>
      <c r="UDM17" s="425"/>
      <c r="UDN17" s="425"/>
      <c r="UDO17" s="425"/>
      <c r="UDP17" s="425"/>
      <c r="UDQ17" s="425"/>
      <c r="UDR17" s="425"/>
      <c r="UDS17" s="425"/>
      <c r="UDT17" s="425"/>
      <c r="UDU17" s="425"/>
      <c r="UDV17" s="425"/>
      <c r="UDW17" s="425"/>
      <c r="UDX17" s="425"/>
      <c r="UDY17" s="425"/>
      <c r="UDZ17" s="425"/>
      <c r="UEA17" s="425"/>
      <c r="UEB17" s="425"/>
      <c r="UEC17" s="425"/>
      <c r="UED17" s="425"/>
      <c r="UEE17" s="425"/>
      <c r="UEF17" s="425"/>
      <c r="UEG17" s="425"/>
      <c r="UEH17" s="425"/>
      <c r="UEI17" s="425"/>
      <c r="UEJ17" s="425"/>
      <c r="UEK17" s="425"/>
      <c r="UEL17" s="425"/>
      <c r="UEM17" s="425"/>
      <c r="UEN17" s="425"/>
      <c r="UEO17" s="425"/>
      <c r="UEP17" s="425"/>
      <c r="UEQ17" s="425"/>
      <c r="UER17" s="425"/>
      <c r="UES17" s="425"/>
      <c r="UET17" s="425"/>
      <c r="UEU17" s="425"/>
      <c r="UEV17" s="425"/>
      <c r="UEW17" s="425"/>
      <c r="UEX17" s="425"/>
      <c r="UEY17" s="425"/>
      <c r="UEZ17" s="425"/>
      <c r="UFA17" s="425"/>
      <c r="UFB17" s="425"/>
      <c r="UFC17" s="425"/>
      <c r="UFD17" s="425"/>
      <c r="UFE17" s="425"/>
      <c r="UFF17" s="425"/>
      <c r="UFG17" s="425"/>
      <c r="UFH17" s="425"/>
      <c r="UFI17" s="425"/>
      <c r="UFJ17" s="425"/>
      <c r="UFK17" s="425"/>
      <c r="UFL17" s="425"/>
      <c r="UFM17" s="425"/>
      <c r="UFN17" s="425"/>
      <c r="UFO17" s="425"/>
      <c r="UFP17" s="425"/>
      <c r="UFQ17" s="425"/>
      <c r="UFR17" s="425"/>
      <c r="UFS17" s="425"/>
      <c r="UFT17" s="425"/>
      <c r="UFU17" s="425"/>
      <c r="UFV17" s="425"/>
      <c r="UFW17" s="425"/>
      <c r="UFX17" s="425"/>
      <c r="UFY17" s="425"/>
      <c r="UFZ17" s="425"/>
      <c r="UGA17" s="425"/>
      <c r="UGB17" s="425"/>
      <c r="UGC17" s="425"/>
      <c r="UGD17" s="425"/>
      <c r="UGE17" s="425"/>
      <c r="UGF17" s="425"/>
      <c r="UGG17" s="425"/>
      <c r="UGH17" s="425"/>
      <c r="UGI17" s="425"/>
      <c r="UGJ17" s="425"/>
      <c r="UGK17" s="425"/>
      <c r="UGL17" s="425"/>
      <c r="UGM17" s="425"/>
      <c r="UGN17" s="425"/>
      <c r="UGO17" s="425"/>
      <c r="UGP17" s="425"/>
      <c r="UGQ17" s="425"/>
      <c r="UGR17" s="425"/>
      <c r="UGS17" s="425"/>
      <c r="UGT17" s="425"/>
      <c r="UGU17" s="425"/>
      <c r="UGV17" s="425"/>
      <c r="UGW17" s="425"/>
      <c r="UGX17" s="425"/>
      <c r="UGY17" s="425"/>
      <c r="UGZ17" s="425"/>
      <c r="UHA17" s="425"/>
      <c r="UHB17" s="425"/>
      <c r="UHC17" s="425"/>
      <c r="UHD17" s="425"/>
      <c r="UHE17" s="425"/>
      <c r="UHF17" s="425"/>
      <c r="UHG17" s="425"/>
      <c r="UHH17" s="425"/>
      <c r="UHI17" s="425"/>
      <c r="UHJ17" s="425"/>
      <c r="UHK17" s="425"/>
      <c r="UHL17" s="425"/>
      <c r="UHM17" s="425"/>
      <c r="UHN17" s="425"/>
      <c r="UHO17" s="425"/>
      <c r="UHP17" s="425"/>
      <c r="UHQ17" s="425"/>
      <c r="UHR17" s="425"/>
      <c r="UHS17" s="425"/>
      <c r="UHT17" s="425"/>
      <c r="UHU17" s="425"/>
      <c r="UHV17" s="425"/>
      <c r="UHW17" s="425"/>
      <c r="UHX17" s="425"/>
      <c r="UHY17" s="425"/>
      <c r="UHZ17" s="425"/>
      <c r="UIA17" s="425"/>
      <c r="UIB17" s="425"/>
      <c r="UIC17" s="425"/>
      <c r="UID17" s="425"/>
      <c r="UIE17" s="425"/>
      <c r="UIF17" s="425"/>
      <c r="UIG17" s="425"/>
      <c r="UIH17" s="425"/>
      <c r="UII17" s="425"/>
      <c r="UIJ17" s="425"/>
      <c r="UIK17" s="425"/>
      <c r="UIL17" s="425"/>
      <c r="UIM17" s="425"/>
      <c r="UIN17" s="425"/>
      <c r="UIO17" s="425"/>
      <c r="UIP17" s="425"/>
      <c r="UIQ17" s="425"/>
      <c r="UIR17" s="425"/>
      <c r="UIS17" s="425"/>
      <c r="UIT17" s="425"/>
      <c r="UIU17" s="425"/>
      <c r="UIV17" s="425"/>
      <c r="UIW17" s="425"/>
      <c r="UIX17" s="425"/>
      <c r="UIY17" s="425"/>
      <c r="UIZ17" s="425"/>
      <c r="UJA17" s="425"/>
      <c r="UJB17" s="425"/>
      <c r="UJC17" s="425"/>
      <c r="UJD17" s="425"/>
      <c r="UJE17" s="425"/>
      <c r="UJF17" s="425"/>
      <c r="UJG17" s="425"/>
      <c r="UJH17" s="425"/>
      <c r="UJI17" s="425"/>
      <c r="UJJ17" s="425"/>
      <c r="UJK17" s="425"/>
      <c r="UJL17" s="425"/>
      <c r="UJM17" s="425"/>
      <c r="UJN17" s="425"/>
      <c r="UJO17" s="425"/>
      <c r="UJP17" s="425"/>
      <c r="UJQ17" s="425"/>
      <c r="UJR17" s="425"/>
      <c r="UJS17" s="425"/>
      <c r="UJT17" s="425"/>
      <c r="UJU17" s="425"/>
      <c r="UJV17" s="425"/>
      <c r="UJW17" s="425"/>
      <c r="UJX17" s="425"/>
      <c r="UJY17" s="425"/>
      <c r="UJZ17" s="425"/>
      <c r="UKA17" s="425"/>
      <c r="UKB17" s="425"/>
      <c r="UKC17" s="425"/>
      <c r="UKD17" s="425"/>
      <c r="UKE17" s="425"/>
      <c r="UKF17" s="425"/>
      <c r="UKG17" s="425"/>
      <c r="UKH17" s="425"/>
      <c r="UKI17" s="425"/>
      <c r="UKJ17" s="425"/>
      <c r="UKK17" s="425"/>
      <c r="UKL17" s="425"/>
      <c r="UKM17" s="425"/>
      <c r="UKN17" s="425"/>
      <c r="UKO17" s="425"/>
      <c r="UKP17" s="425"/>
      <c r="UKQ17" s="425"/>
      <c r="UKR17" s="425"/>
      <c r="UKS17" s="425"/>
      <c r="UKT17" s="425"/>
      <c r="UKU17" s="425"/>
      <c r="UKV17" s="425"/>
      <c r="UKW17" s="425"/>
      <c r="UKX17" s="425"/>
      <c r="UKY17" s="425"/>
      <c r="UKZ17" s="425"/>
      <c r="ULA17" s="425"/>
      <c r="ULB17" s="425"/>
      <c r="ULC17" s="425"/>
      <c r="ULD17" s="425"/>
      <c r="ULE17" s="425"/>
      <c r="ULF17" s="425"/>
      <c r="ULG17" s="425"/>
      <c r="ULH17" s="425"/>
      <c r="ULI17" s="425"/>
      <c r="ULJ17" s="425"/>
      <c r="ULK17" s="425"/>
      <c r="ULL17" s="425"/>
      <c r="ULM17" s="425"/>
      <c r="ULN17" s="425"/>
      <c r="ULO17" s="425"/>
      <c r="ULP17" s="425"/>
      <c r="ULQ17" s="425"/>
      <c r="ULR17" s="425"/>
      <c r="ULS17" s="425"/>
      <c r="ULT17" s="425"/>
      <c r="ULU17" s="425"/>
      <c r="ULV17" s="425"/>
      <c r="ULW17" s="425"/>
      <c r="ULX17" s="425"/>
      <c r="ULY17" s="425"/>
      <c r="ULZ17" s="425"/>
      <c r="UMA17" s="425"/>
      <c r="UMB17" s="425"/>
      <c r="UMC17" s="425"/>
      <c r="UMD17" s="425"/>
      <c r="UME17" s="425"/>
      <c r="UMF17" s="425"/>
      <c r="UMG17" s="425"/>
      <c r="UMH17" s="425"/>
      <c r="UMI17" s="425"/>
      <c r="UMJ17" s="425"/>
      <c r="UMK17" s="425"/>
      <c r="UML17" s="425"/>
      <c r="UMM17" s="425"/>
      <c r="UMN17" s="425"/>
      <c r="UMO17" s="425"/>
      <c r="UMP17" s="425"/>
      <c r="UMQ17" s="425"/>
      <c r="UMR17" s="425"/>
      <c r="UMS17" s="425"/>
      <c r="UMT17" s="425"/>
      <c r="UMU17" s="425"/>
      <c r="UMV17" s="425"/>
      <c r="UMW17" s="425"/>
      <c r="UMX17" s="425"/>
      <c r="UMY17" s="425"/>
      <c r="UMZ17" s="425"/>
      <c r="UNA17" s="425"/>
      <c r="UNB17" s="425"/>
      <c r="UNC17" s="425"/>
      <c r="UND17" s="425"/>
      <c r="UNE17" s="425"/>
      <c r="UNF17" s="425"/>
      <c r="UNG17" s="425"/>
      <c r="UNH17" s="425"/>
      <c r="UNI17" s="425"/>
      <c r="UNJ17" s="425"/>
      <c r="UNK17" s="425"/>
      <c r="UNL17" s="425"/>
      <c r="UNM17" s="425"/>
      <c r="UNN17" s="425"/>
      <c r="UNO17" s="425"/>
      <c r="UNP17" s="425"/>
      <c r="UNQ17" s="425"/>
      <c r="UNR17" s="425"/>
      <c r="UNS17" s="425"/>
      <c r="UNT17" s="425"/>
      <c r="UNU17" s="425"/>
      <c r="UNV17" s="425"/>
      <c r="UNW17" s="425"/>
      <c r="UNX17" s="425"/>
      <c r="UNY17" s="425"/>
      <c r="UNZ17" s="425"/>
      <c r="UOA17" s="425"/>
      <c r="UOB17" s="425"/>
      <c r="UOC17" s="425"/>
      <c r="UOD17" s="425"/>
      <c r="UOE17" s="425"/>
      <c r="UOF17" s="425"/>
      <c r="UOG17" s="425"/>
      <c r="UOH17" s="425"/>
      <c r="UOI17" s="425"/>
      <c r="UOJ17" s="425"/>
      <c r="UOK17" s="425"/>
      <c r="UOL17" s="425"/>
      <c r="UOM17" s="425"/>
      <c r="UON17" s="425"/>
      <c r="UOO17" s="425"/>
      <c r="UOP17" s="425"/>
      <c r="UOQ17" s="425"/>
      <c r="UOR17" s="425"/>
      <c r="UOS17" s="425"/>
      <c r="UOT17" s="425"/>
      <c r="UOU17" s="425"/>
      <c r="UOV17" s="425"/>
      <c r="UOW17" s="425"/>
      <c r="UOX17" s="425"/>
      <c r="UOY17" s="425"/>
      <c r="UOZ17" s="425"/>
      <c r="UPA17" s="425"/>
      <c r="UPB17" s="425"/>
      <c r="UPC17" s="425"/>
      <c r="UPD17" s="425"/>
      <c r="UPE17" s="425"/>
      <c r="UPF17" s="425"/>
      <c r="UPG17" s="425"/>
      <c r="UPH17" s="425"/>
      <c r="UPI17" s="425"/>
      <c r="UPJ17" s="425"/>
      <c r="UPK17" s="425"/>
      <c r="UPL17" s="425"/>
      <c r="UPM17" s="425"/>
      <c r="UPN17" s="425"/>
      <c r="UPO17" s="425"/>
      <c r="UPP17" s="425"/>
      <c r="UPQ17" s="425"/>
      <c r="UPR17" s="425"/>
      <c r="UPS17" s="425"/>
      <c r="UPT17" s="425"/>
      <c r="UPU17" s="425"/>
      <c r="UPV17" s="425"/>
      <c r="UPW17" s="425"/>
      <c r="UPX17" s="425"/>
      <c r="UPY17" s="425"/>
      <c r="UPZ17" s="425"/>
      <c r="UQA17" s="425"/>
      <c r="UQB17" s="425"/>
      <c r="UQC17" s="425"/>
      <c r="UQD17" s="425"/>
      <c r="UQE17" s="425"/>
      <c r="UQF17" s="425"/>
      <c r="UQG17" s="425"/>
      <c r="UQH17" s="425"/>
      <c r="UQI17" s="425"/>
      <c r="UQJ17" s="425"/>
      <c r="UQK17" s="425"/>
      <c r="UQL17" s="425"/>
      <c r="UQM17" s="425"/>
      <c r="UQN17" s="425"/>
      <c r="UQO17" s="425"/>
      <c r="UQP17" s="425"/>
      <c r="UQQ17" s="425"/>
      <c r="UQR17" s="425"/>
      <c r="UQS17" s="425"/>
      <c r="UQT17" s="425"/>
      <c r="UQU17" s="425"/>
      <c r="UQV17" s="425"/>
      <c r="UQW17" s="425"/>
      <c r="UQX17" s="425"/>
      <c r="UQY17" s="425"/>
      <c r="UQZ17" s="425"/>
      <c r="URA17" s="425"/>
      <c r="URB17" s="425"/>
      <c r="URC17" s="425"/>
      <c r="URD17" s="425"/>
      <c r="URE17" s="425"/>
      <c r="URF17" s="425"/>
      <c r="URG17" s="425"/>
      <c r="URH17" s="425"/>
      <c r="URI17" s="425"/>
      <c r="URJ17" s="425"/>
      <c r="URK17" s="425"/>
      <c r="URL17" s="425"/>
      <c r="URM17" s="425"/>
      <c r="URN17" s="425"/>
      <c r="URO17" s="425"/>
      <c r="URP17" s="425"/>
      <c r="URQ17" s="425"/>
      <c r="URR17" s="425"/>
      <c r="URS17" s="425"/>
      <c r="URT17" s="425"/>
      <c r="URU17" s="425"/>
      <c r="URV17" s="425"/>
      <c r="URW17" s="425"/>
      <c r="URX17" s="425"/>
      <c r="URY17" s="425"/>
      <c r="URZ17" s="425"/>
      <c r="USA17" s="425"/>
      <c r="USB17" s="425"/>
      <c r="USC17" s="425"/>
      <c r="USD17" s="425"/>
      <c r="USE17" s="425"/>
      <c r="USF17" s="425"/>
      <c r="USG17" s="425"/>
      <c r="USH17" s="425"/>
      <c r="USI17" s="425"/>
      <c r="USJ17" s="425"/>
      <c r="USK17" s="425"/>
      <c r="USL17" s="425"/>
      <c r="USM17" s="425"/>
      <c r="USN17" s="425"/>
      <c r="USO17" s="425"/>
      <c r="USP17" s="425"/>
      <c r="USQ17" s="425"/>
      <c r="USR17" s="425"/>
      <c r="USS17" s="425"/>
      <c r="UST17" s="425"/>
      <c r="USU17" s="425"/>
      <c r="USV17" s="425"/>
      <c r="USW17" s="425"/>
      <c r="USX17" s="425"/>
      <c r="USY17" s="425"/>
      <c r="USZ17" s="425"/>
      <c r="UTA17" s="425"/>
      <c r="UTB17" s="425"/>
      <c r="UTC17" s="425"/>
      <c r="UTD17" s="425"/>
      <c r="UTE17" s="425"/>
      <c r="UTF17" s="425"/>
      <c r="UTG17" s="425"/>
      <c r="UTH17" s="425"/>
      <c r="UTI17" s="425"/>
      <c r="UTJ17" s="425"/>
      <c r="UTK17" s="425"/>
      <c r="UTL17" s="425"/>
      <c r="UTM17" s="425"/>
      <c r="UTN17" s="425"/>
      <c r="UTO17" s="425"/>
      <c r="UTP17" s="425"/>
      <c r="UTQ17" s="425"/>
      <c r="UTR17" s="425"/>
      <c r="UTS17" s="425"/>
      <c r="UTT17" s="425"/>
      <c r="UTU17" s="425"/>
      <c r="UTV17" s="425"/>
      <c r="UTW17" s="425"/>
      <c r="UTX17" s="425"/>
      <c r="UTY17" s="425"/>
      <c r="UTZ17" s="425"/>
      <c r="UUA17" s="425"/>
      <c r="UUB17" s="425"/>
      <c r="UUC17" s="425"/>
      <c r="UUD17" s="425"/>
      <c r="UUE17" s="425"/>
      <c r="UUF17" s="425"/>
      <c r="UUG17" s="425"/>
      <c r="UUH17" s="425"/>
      <c r="UUI17" s="425"/>
      <c r="UUJ17" s="425"/>
      <c r="UUK17" s="425"/>
      <c r="UUL17" s="425"/>
      <c r="UUM17" s="425"/>
      <c r="UUN17" s="425"/>
      <c r="UUO17" s="425"/>
      <c r="UUP17" s="425"/>
      <c r="UUQ17" s="425"/>
      <c r="UUR17" s="425"/>
      <c r="UUS17" s="425"/>
      <c r="UUT17" s="425"/>
      <c r="UUU17" s="425"/>
      <c r="UUV17" s="425"/>
      <c r="UUW17" s="425"/>
      <c r="UUX17" s="425"/>
      <c r="UUY17" s="425"/>
      <c r="UUZ17" s="425"/>
      <c r="UVA17" s="425"/>
      <c r="UVB17" s="425"/>
      <c r="UVC17" s="425"/>
      <c r="UVD17" s="425"/>
      <c r="UVE17" s="425"/>
      <c r="UVF17" s="425"/>
      <c r="UVG17" s="425"/>
      <c r="UVH17" s="425"/>
      <c r="UVI17" s="425"/>
      <c r="UVJ17" s="425"/>
      <c r="UVK17" s="425"/>
      <c r="UVL17" s="425"/>
      <c r="UVM17" s="425"/>
      <c r="UVN17" s="425"/>
      <c r="UVO17" s="425"/>
      <c r="UVP17" s="425"/>
      <c r="UVQ17" s="425"/>
      <c r="UVR17" s="425"/>
      <c r="UVS17" s="425"/>
      <c r="UVT17" s="425"/>
      <c r="UVU17" s="425"/>
      <c r="UVV17" s="425"/>
      <c r="UVW17" s="425"/>
      <c r="UVX17" s="425"/>
      <c r="UVY17" s="425"/>
      <c r="UVZ17" s="425"/>
      <c r="UWA17" s="425"/>
      <c r="UWB17" s="425"/>
      <c r="UWC17" s="425"/>
      <c r="UWD17" s="425"/>
      <c r="UWE17" s="425"/>
      <c r="UWF17" s="425"/>
      <c r="UWG17" s="425"/>
      <c r="UWH17" s="425"/>
      <c r="UWI17" s="425"/>
      <c r="UWJ17" s="425"/>
      <c r="UWK17" s="425"/>
      <c r="UWL17" s="425"/>
      <c r="UWM17" s="425"/>
      <c r="UWN17" s="425"/>
      <c r="UWO17" s="425"/>
      <c r="UWP17" s="425"/>
      <c r="UWQ17" s="425"/>
      <c r="UWR17" s="425"/>
      <c r="UWS17" s="425"/>
      <c r="UWT17" s="425"/>
      <c r="UWU17" s="425"/>
      <c r="UWV17" s="425"/>
      <c r="UWW17" s="425"/>
      <c r="UWX17" s="425"/>
      <c r="UWY17" s="425"/>
      <c r="UWZ17" s="425"/>
      <c r="UXA17" s="425"/>
      <c r="UXB17" s="425"/>
      <c r="UXC17" s="425"/>
      <c r="UXD17" s="425"/>
      <c r="UXE17" s="425"/>
      <c r="UXF17" s="425"/>
      <c r="UXG17" s="425"/>
      <c r="UXH17" s="425"/>
      <c r="UXI17" s="425"/>
      <c r="UXJ17" s="425"/>
      <c r="UXK17" s="425"/>
      <c r="UXL17" s="425"/>
      <c r="UXM17" s="425"/>
      <c r="UXN17" s="425"/>
      <c r="UXO17" s="425"/>
      <c r="UXP17" s="425"/>
      <c r="UXQ17" s="425"/>
      <c r="UXR17" s="425"/>
      <c r="UXS17" s="425"/>
      <c r="UXT17" s="425"/>
      <c r="UXU17" s="425"/>
      <c r="UXV17" s="425"/>
      <c r="UXW17" s="425"/>
      <c r="UXX17" s="425"/>
      <c r="UXY17" s="425"/>
      <c r="UXZ17" s="425"/>
      <c r="UYA17" s="425"/>
      <c r="UYB17" s="425"/>
      <c r="UYC17" s="425"/>
      <c r="UYD17" s="425"/>
      <c r="UYE17" s="425"/>
      <c r="UYF17" s="425"/>
      <c r="UYG17" s="425"/>
      <c r="UYH17" s="425"/>
      <c r="UYI17" s="425"/>
      <c r="UYJ17" s="425"/>
      <c r="UYK17" s="425"/>
      <c r="UYL17" s="425"/>
      <c r="UYM17" s="425"/>
      <c r="UYN17" s="425"/>
      <c r="UYO17" s="425"/>
      <c r="UYP17" s="425"/>
      <c r="UYQ17" s="425"/>
      <c r="UYR17" s="425"/>
      <c r="UYS17" s="425"/>
      <c r="UYT17" s="425"/>
      <c r="UYU17" s="425"/>
      <c r="UYV17" s="425"/>
      <c r="UYW17" s="425"/>
      <c r="UYX17" s="425"/>
      <c r="UYY17" s="425"/>
      <c r="UYZ17" s="425"/>
      <c r="UZA17" s="425"/>
      <c r="UZB17" s="425"/>
      <c r="UZC17" s="425"/>
      <c r="UZD17" s="425"/>
      <c r="UZE17" s="425"/>
      <c r="UZF17" s="425"/>
      <c r="UZG17" s="425"/>
      <c r="UZH17" s="425"/>
      <c r="UZI17" s="425"/>
      <c r="UZJ17" s="425"/>
      <c r="UZK17" s="425"/>
      <c r="UZL17" s="425"/>
      <c r="UZM17" s="425"/>
      <c r="UZN17" s="425"/>
      <c r="UZO17" s="425"/>
      <c r="UZP17" s="425"/>
      <c r="UZQ17" s="425"/>
      <c r="UZR17" s="425"/>
      <c r="UZS17" s="425"/>
      <c r="UZT17" s="425"/>
      <c r="UZU17" s="425"/>
      <c r="UZV17" s="425"/>
      <c r="UZW17" s="425"/>
      <c r="UZX17" s="425"/>
      <c r="UZY17" s="425"/>
      <c r="UZZ17" s="425"/>
      <c r="VAA17" s="425"/>
      <c r="VAB17" s="425"/>
      <c r="VAC17" s="425"/>
      <c r="VAD17" s="425"/>
      <c r="VAE17" s="425"/>
      <c r="VAF17" s="425"/>
      <c r="VAG17" s="425"/>
      <c r="VAH17" s="425"/>
      <c r="VAI17" s="425"/>
      <c r="VAJ17" s="425"/>
      <c r="VAK17" s="425"/>
      <c r="VAL17" s="425"/>
      <c r="VAM17" s="425"/>
      <c r="VAN17" s="425"/>
      <c r="VAO17" s="425"/>
      <c r="VAP17" s="425"/>
      <c r="VAQ17" s="425"/>
      <c r="VAR17" s="425"/>
      <c r="VAS17" s="425"/>
      <c r="VAT17" s="425"/>
      <c r="VAU17" s="425"/>
      <c r="VAV17" s="425"/>
      <c r="VAW17" s="425"/>
      <c r="VAX17" s="425"/>
      <c r="VAY17" s="425"/>
      <c r="VAZ17" s="425"/>
      <c r="VBA17" s="425"/>
      <c r="VBB17" s="425"/>
      <c r="VBC17" s="425"/>
      <c r="VBD17" s="425"/>
      <c r="VBE17" s="425"/>
      <c r="VBF17" s="425"/>
      <c r="VBG17" s="425"/>
      <c r="VBH17" s="425"/>
      <c r="VBI17" s="425"/>
      <c r="VBJ17" s="425"/>
      <c r="VBK17" s="425"/>
      <c r="VBL17" s="425"/>
      <c r="VBM17" s="425"/>
      <c r="VBN17" s="425"/>
      <c r="VBO17" s="425"/>
      <c r="VBP17" s="425"/>
      <c r="VBQ17" s="425"/>
      <c r="VBR17" s="425"/>
      <c r="VBS17" s="425"/>
      <c r="VBT17" s="425"/>
      <c r="VBU17" s="425"/>
      <c r="VBV17" s="425"/>
      <c r="VBW17" s="425"/>
      <c r="VBX17" s="425"/>
      <c r="VBY17" s="425"/>
      <c r="VBZ17" s="425"/>
      <c r="VCA17" s="425"/>
      <c r="VCB17" s="425"/>
      <c r="VCC17" s="425"/>
      <c r="VCD17" s="425"/>
      <c r="VCE17" s="425"/>
      <c r="VCF17" s="425"/>
      <c r="VCG17" s="425"/>
      <c r="VCH17" s="425"/>
      <c r="VCI17" s="425"/>
      <c r="VCJ17" s="425"/>
      <c r="VCK17" s="425"/>
      <c r="VCL17" s="425"/>
      <c r="VCM17" s="425"/>
      <c r="VCN17" s="425"/>
      <c r="VCO17" s="425"/>
      <c r="VCP17" s="425"/>
      <c r="VCQ17" s="425"/>
      <c r="VCR17" s="425"/>
      <c r="VCS17" s="425"/>
      <c r="VCT17" s="425"/>
      <c r="VCU17" s="425"/>
      <c r="VCV17" s="425"/>
      <c r="VCW17" s="425"/>
      <c r="VCX17" s="425"/>
      <c r="VCY17" s="425"/>
      <c r="VCZ17" s="425"/>
      <c r="VDA17" s="425"/>
      <c r="VDB17" s="425"/>
      <c r="VDC17" s="425"/>
      <c r="VDD17" s="425"/>
      <c r="VDE17" s="425"/>
      <c r="VDF17" s="425"/>
      <c r="VDG17" s="425"/>
      <c r="VDH17" s="425"/>
      <c r="VDI17" s="425"/>
      <c r="VDJ17" s="425"/>
      <c r="VDK17" s="425"/>
      <c r="VDL17" s="425"/>
      <c r="VDM17" s="425"/>
      <c r="VDN17" s="425"/>
      <c r="VDO17" s="425"/>
      <c r="VDP17" s="425"/>
      <c r="VDQ17" s="425"/>
      <c r="VDR17" s="425"/>
      <c r="VDS17" s="425"/>
      <c r="VDT17" s="425"/>
      <c r="VDU17" s="425"/>
      <c r="VDV17" s="425"/>
      <c r="VDW17" s="425"/>
      <c r="VDX17" s="425"/>
      <c r="VDY17" s="425"/>
      <c r="VDZ17" s="425"/>
      <c r="VEA17" s="425"/>
      <c r="VEB17" s="425"/>
      <c r="VEC17" s="425"/>
      <c r="VED17" s="425"/>
      <c r="VEE17" s="425"/>
      <c r="VEF17" s="425"/>
      <c r="VEG17" s="425"/>
      <c r="VEH17" s="425"/>
      <c r="VEI17" s="425"/>
      <c r="VEJ17" s="425"/>
      <c r="VEK17" s="425"/>
      <c r="VEL17" s="425"/>
      <c r="VEM17" s="425"/>
      <c r="VEN17" s="425"/>
      <c r="VEO17" s="425"/>
      <c r="VEP17" s="425"/>
      <c r="VEQ17" s="425"/>
      <c r="VER17" s="425"/>
      <c r="VES17" s="425"/>
      <c r="VET17" s="425"/>
      <c r="VEU17" s="425"/>
      <c r="VEV17" s="425"/>
      <c r="VEW17" s="425"/>
      <c r="VEX17" s="425"/>
      <c r="VEY17" s="425"/>
      <c r="VEZ17" s="425"/>
      <c r="VFA17" s="425"/>
      <c r="VFB17" s="425"/>
      <c r="VFC17" s="425"/>
      <c r="VFD17" s="425"/>
      <c r="VFE17" s="425"/>
      <c r="VFF17" s="425"/>
      <c r="VFG17" s="425"/>
      <c r="VFH17" s="425"/>
      <c r="VFI17" s="425"/>
      <c r="VFJ17" s="425"/>
      <c r="VFK17" s="425"/>
      <c r="VFL17" s="425"/>
      <c r="VFM17" s="425"/>
      <c r="VFN17" s="425"/>
      <c r="VFO17" s="425"/>
      <c r="VFP17" s="425"/>
      <c r="VFQ17" s="425"/>
      <c r="VFR17" s="425"/>
      <c r="VFS17" s="425"/>
      <c r="VFT17" s="425"/>
      <c r="VFU17" s="425"/>
      <c r="VFV17" s="425"/>
      <c r="VFW17" s="425"/>
      <c r="VFX17" s="425"/>
      <c r="VFY17" s="425"/>
      <c r="VFZ17" s="425"/>
      <c r="VGA17" s="425"/>
      <c r="VGB17" s="425"/>
      <c r="VGC17" s="425"/>
      <c r="VGD17" s="425"/>
      <c r="VGE17" s="425"/>
      <c r="VGF17" s="425"/>
      <c r="VGG17" s="425"/>
      <c r="VGH17" s="425"/>
      <c r="VGI17" s="425"/>
      <c r="VGJ17" s="425"/>
      <c r="VGK17" s="425"/>
      <c r="VGL17" s="425"/>
      <c r="VGM17" s="425"/>
      <c r="VGN17" s="425"/>
      <c r="VGO17" s="425"/>
      <c r="VGP17" s="425"/>
      <c r="VGQ17" s="425"/>
      <c r="VGR17" s="425"/>
      <c r="VGS17" s="425"/>
      <c r="VGT17" s="425"/>
      <c r="VGU17" s="425"/>
      <c r="VGV17" s="425"/>
      <c r="VGW17" s="425"/>
      <c r="VGX17" s="425"/>
      <c r="VGY17" s="425"/>
      <c r="VGZ17" s="425"/>
      <c r="VHA17" s="425"/>
      <c r="VHB17" s="425"/>
      <c r="VHC17" s="425"/>
      <c r="VHD17" s="425"/>
      <c r="VHE17" s="425"/>
      <c r="VHF17" s="425"/>
      <c r="VHG17" s="425"/>
      <c r="VHH17" s="425"/>
      <c r="VHI17" s="425"/>
      <c r="VHJ17" s="425"/>
      <c r="VHK17" s="425"/>
      <c r="VHL17" s="425"/>
      <c r="VHM17" s="425"/>
      <c r="VHN17" s="425"/>
      <c r="VHO17" s="425"/>
      <c r="VHP17" s="425"/>
      <c r="VHQ17" s="425"/>
      <c r="VHR17" s="425"/>
      <c r="VHS17" s="425"/>
      <c r="VHT17" s="425"/>
      <c r="VHU17" s="425"/>
      <c r="VHV17" s="425"/>
      <c r="VHW17" s="425"/>
      <c r="VHX17" s="425"/>
      <c r="VHY17" s="425"/>
      <c r="VHZ17" s="425"/>
      <c r="VIA17" s="425"/>
      <c r="VIB17" s="425"/>
      <c r="VIC17" s="425"/>
      <c r="VID17" s="425"/>
      <c r="VIE17" s="425"/>
      <c r="VIF17" s="425"/>
      <c r="VIG17" s="425"/>
      <c r="VIH17" s="425"/>
      <c r="VII17" s="425"/>
      <c r="VIJ17" s="425"/>
      <c r="VIK17" s="425"/>
      <c r="VIL17" s="425"/>
      <c r="VIM17" s="425"/>
      <c r="VIN17" s="425"/>
      <c r="VIO17" s="425"/>
      <c r="VIP17" s="425"/>
      <c r="VIQ17" s="425"/>
      <c r="VIR17" s="425"/>
      <c r="VIS17" s="425"/>
      <c r="VIT17" s="425"/>
      <c r="VIU17" s="425"/>
      <c r="VIV17" s="425"/>
      <c r="VIW17" s="425"/>
      <c r="VIX17" s="425"/>
      <c r="VIY17" s="425"/>
      <c r="VIZ17" s="425"/>
      <c r="VJA17" s="425"/>
      <c r="VJB17" s="425"/>
      <c r="VJC17" s="425"/>
      <c r="VJD17" s="425"/>
      <c r="VJE17" s="425"/>
      <c r="VJF17" s="425"/>
      <c r="VJG17" s="425"/>
      <c r="VJH17" s="425"/>
      <c r="VJI17" s="425"/>
      <c r="VJJ17" s="425"/>
      <c r="VJK17" s="425"/>
      <c r="VJL17" s="425"/>
      <c r="VJM17" s="425"/>
      <c r="VJN17" s="425"/>
      <c r="VJO17" s="425"/>
      <c r="VJP17" s="425"/>
      <c r="VJQ17" s="425"/>
      <c r="VJR17" s="425"/>
      <c r="VJS17" s="425"/>
      <c r="VJT17" s="425"/>
      <c r="VJU17" s="425"/>
      <c r="VJV17" s="425"/>
      <c r="VJW17" s="425"/>
      <c r="VJX17" s="425"/>
      <c r="VJY17" s="425"/>
      <c r="VJZ17" s="425"/>
      <c r="VKA17" s="425"/>
      <c r="VKB17" s="425"/>
      <c r="VKC17" s="425"/>
      <c r="VKD17" s="425"/>
      <c r="VKE17" s="425"/>
      <c r="VKF17" s="425"/>
      <c r="VKG17" s="425"/>
      <c r="VKH17" s="425"/>
      <c r="VKI17" s="425"/>
      <c r="VKJ17" s="425"/>
      <c r="VKK17" s="425"/>
      <c r="VKL17" s="425"/>
      <c r="VKM17" s="425"/>
      <c r="VKN17" s="425"/>
      <c r="VKO17" s="425"/>
      <c r="VKP17" s="425"/>
      <c r="VKQ17" s="425"/>
      <c r="VKR17" s="425"/>
      <c r="VKS17" s="425"/>
      <c r="VKT17" s="425"/>
      <c r="VKU17" s="425"/>
      <c r="VKV17" s="425"/>
      <c r="VKW17" s="425"/>
      <c r="VKX17" s="425"/>
      <c r="VKY17" s="425"/>
      <c r="VKZ17" s="425"/>
      <c r="VLA17" s="425"/>
      <c r="VLB17" s="425"/>
      <c r="VLC17" s="425"/>
      <c r="VLD17" s="425"/>
      <c r="VLE17" s="425"/>
      <c r="VLF17" s="425"/>
      <c r="VLG17" s="425"/>
      <c r="VLH17" s="425"/>
      <c r="VLI17" s="425"/>
      <c r="VLJ17" s="425"/>
      <c r="VLK17" s="425"/>
      <c r="VLL17" s="425"/>
      <c r="VLM17" s="425"/>
      <c r="VLN17" s="425"/>
      <c r="VLO17" s="425"/>
      <c r="VLP17" s="425"/>
      <c r="VLQ17" s="425"/>
      <c r="VLR17" s="425"/>
      <c r="VLS17" s="425"/>
      <c r="VLT17" s="425"/>
      <c r="VLU17" s="425"/>
      <c r="VLV17" s="425"/>
      <c r="VLW17" s="425"/>
      <c r="VLX17" s="425"/>
      <c r="VLY17" s="425"/>
      <c r="VLZ17" s="425"/>
      <c r="VMA17" s="425"/>
      <c r="VMB17" s="425"/>
      <c r="VMC17" s="425"/>
      <c r="VMD17" s="425"/>
      <c r="VME17" s="425"/>
      <c r="VMF17" s="425"/>
      <c r="VMG17" s="425"/>
      <c r="VMH17" s="425"/>
      <c r="VMI17" s="425"/>
      <c r="VMJ17" s="425"/>
      <c r="VMK17" s="425"/>
      <c r="VML17" s="425"/>
      <c r="VMM17" s="425"/>
      <c r="VMN17" s="425"/>
      <c r="VMO17" s="425"/>
      <c r="VMP17" s="425"/>
      <c r="VMQ17" s="425"/>
      <c r="VMR17" s="425"/>
      <c r="VMS17" s="425"/>
      <c r="VMT17" s="425"/>
      <c r="VMU17" s="425"/>
      <c r="VMV17" s="425"/>
      <c r="VMW17" s="425"/>
      <c r="VMX17" s="425"/>
      <c r="VMY17" s="425"/>
      <c r="VMZ17" s="425"/>
      <c r="VNA17" s="425"/>
      <c r="VNB17" s="425"/>
      <c r="VNC17" s="425"/>
      <c r="VND17" s="425"/>
      <c r="VNE17" s="425"/>
      <c r="VNF17" s="425"/>
      <c r="VNG17" s="425"/>
      <c r="VNH17" s="425"/>
      <c r="VNI17" s="425"/>
      <c r="VNJ17" s="425"/>
      <c r="VNK17" s="425"/>
      <c r="VNL17" s="425"/>
      <c r="VNM17" s="425"/>
      <c r="VNN17" s="425"/>
      <c r="VNO17" s="425"/>
      <c r="VNP17" s="425"/>
      <c r="VNQ17" s="425"/>
      <c r="VNR17" s="425"/>
      <c r="VNS17" s="425"/>
      <c r="VNT17" s="425"/>
      <c r="VNU17" s="425"/>
      <c r="VNV17" s="425"/>
      <c r="VNW17" s="425"/>
      <c r="VNX17" s="425"/>
      <c r="VNY17" s="425"/>
      <c r="VNZ17" s="425"/>
      <c r="VOA17" s="425"/>
      <c r="VOB17" s="425"/>
      <c r="VOC17" s="425"/>
      <c r="VOD17" s="425"/>
      <c r="VOE17" s="425"/>
      <c r="VOF17" s="425"/>
      <c r="VOG17" s="425"/>
      <c r="VOH17" s="425"/>
      <c r="VOI17" s="425"/>
      <c r="VOJ17" s="425"/>
      <c r="VOK17" s="425"/>
      <c r="VOL17" s="425"/>
      <c r="VOM17" s="425"/>
      <c r="VON17" s="425"/>
      <c r="VOO17" s="425"/>
      <c r="VOP17" s="425"/>
      <c r="VOQ17" s="425"/>
      <c r="VOR17" s="425"/>
      <c r="VOS17" s="425"/>
      <c r="VOT17" s="425"/>
      <c r="VOU17" s="425"/>
      <c r="VOV17" s="425"/>
      <c r="VOW17" s="425"/>
      <c r="VOX17" s="425"/>
      <c r="VOY17" s="425"/>
      <c r="VOZ17" s="425"/>
      <c r="VPA17" s="425"/>
      <c r="VPB17" s="425"/>
      <c r="VPC17" s="425"/>
      <c r="VPD17" s="425"/>
      <c r="VPE17" s="425"/>
      <c r="VPF17" s="425"/>
      <c r="VPG17" s="425"/>
      <c r="VPH17" s="425"/>
      <c r="VPI17" s="425"/>
      <c r="VPJ17" s="425"/>
      <c r="VPK17" s="425"/>
      <c r="VPL17" s="425"/>
      <c r="VPM17" s="425"/>
      <c r="VPN17" s="425"/>
      <c r="VPO17" s="425"/>
      <c r="VPP17" s="425"/>
      <c r="VPQ17" s="425"/>
      <c r="VPR17" s="425"/>
      <c r="VPS17" s="425"/>
      <c r="VPT17" s="425"/>
      <c r="VPU17" s="425"/>
      <c r="VPV17" s="425"/>
      <c r="VPW17" s="425"/>
      <c r="VPX17" s="425"/>
      <c r="VPY17" s="425"/>
      <c r="VPZ17" s="425"/>
      <c r="VQA17" s="425"/>
      <c r="VQB17" s="425"/>
      <c r="VQC17" s="425"/>
      <c r="VQD17" s="425"/>
      <c r="VQE17" s="425"/>
      <c r="VQF17" s="425"/>
      <c r="VQG17" s="425"/>
      <c r="VQH17" s="425"/>
      <c r="VQI17" s="425"/>
      <c r="VQJ17" s="425"/>
      <c r="VQK17" s="425"/>
      <c r="VQL17" s="425"/>
      <c r="VQM17" s="425"/>
      <c r="VQN17" s="425"/>
      <c r="VQO17" s="425"/>
      <c r="VQP17" s="425"/>
      <c r="VQQ17" s="425"/>
      <c r="VQR17" s="425"/>
      <c r="VQS17" s="425"/>
      <c r="VQT17" s="425"/>
      <c r="VQU17" s="425"/>
      <c r="VQV17" s="425"/>
      <c r="VQW17" s="425"/>
      <c r="VQX17" s="425"/>
      <c r="VQY17" s="425"/>
      <c r="VQZ17" s="425"/>
      <c r="VRA17" s="425"/>
      <c r="VRB17" s="425"/>
      <c r="VRC17" s="425"/>
      <c r="VRD17" s="425"/>
      <c r="VRE17" s="425"/>
      <c r="VRF17" s="425"/>
      <c r="VRG17" s="425"/>
      <c r="VRH17" s="425"/>
      <c r="VRI17" s="425"/>
      <c r="VRJ17" s="425"/>
      <c r="VRK17" s="425"/>
      <c r="VRL17" s="425"/>
      <c r="VRM17" s="425"/>
      <c r="VRN17" s="425"/>
      <c r="VRO17" s="425"/>
      <c r="VRP17" s="425"/>
      <c r="VRQ17" s="425"/>
      <c r="VRR17" s="425"/>
      <c r="VRS17" s="425"/>
      <c r="VRT17" s="425"/>
      <c r="VRU17" s="425"/>
      <c r="VRV17" s="425"/>
      <c r="VRW17" s="425"/>
      <c r="VRX17" s="425"/>
      <c r="VRY17" s="425"/>
      <c r="VRZ17" s="425"/>
      <c r="VSA17" s="425"/>
      <c r="VSB17" s="425"/>
      <c r="VSC17" s="425"/>
      <c r="VSD17" s="425"/>
      <c r="VSE17" s="425"/>
      <c r="VSF17" s="425"/>
      <c r="VSG17" s="425"/>
      <c r="VSH17" s="425"/>
      <c r="VSI17" s="425"/>
      <c r="VSJ17" s="425"/>
      <c r="VSK17" s="425"/>
      <c r="VSL17" s="425"/>
      <c r="VSM17" s="425"/>
      <c r="VSN17" s="425"/>
      <c r="VSO17" s="425"/>
      <c r="VSP17" s="425"/>
      <c r="VSQ17" s="425"/>
      <c r="VSR17" s="425"/>
      <c r="VSS17" s="425"/>
      <c r="VST17" s="425"/>
      <c r="VSU17" s="425"/>
      <c r="VSV17" s="425"/>
      <c r="VSW17" s="425"/>
      <c r="VSX17" s="425"/>
      <c r="VSY17" s="425"/>
      <c r="VSZ17" s="425"/>
      <c r="VTA17" s="425"/>
      <c r="VTB17" s="425"/>
      <c r="VTC17" s="425"/>
      <c r="VTD17" s="425"/>
      <c r="VTE17" s="425"/>
      <c r="VTF17" s="425"/>
      <c r="VTG17" s="425"/>
      <c r="VTH17" s="425"/>
      <c r="VTI17" s="425"/>
      <c r="VTJ17" s="425"/>
      <c r="VTK17" s="425"/>
      <c r="VTL17" s="425"/>
      <c r="VTM17" s="425"/>
      <c r="VTN17" s="425"/>
      <c r="VTO17" s="425"/>
      <c r="VTP17" s="425"/>
      <c r="VTQ17" s="425"/>
      <c r="VTR17" s="425"/>
      <c r="VTS17" s="425"/>
      <c r="VTT17" s="425"/>
      <c r="VTU17" s="425"/>
      <c r="VTV17" s="425"/>
      <c r="VTW17" s="425"/>
      <c r="VTX17" s="425"/>
      <c r="VTY17" s="425"/>
      <c r="VTZ17" s="425"/>
      <c r="VUA17" s="425"/>
      <c r="VUB17" s="425"/>
      <c r="VUC17" s="425"/>
      <c r="VUD17" s="425"/>
      <c r="VUE17" s="425"/>
      <c r="VUF17" s="425"/>
      <c r="VUG17" s="425"/>
      <c r="VUH17" s="425"/>
      <c r="VUI17" s="425"/>
      <c r="VUJ17" s="425"/>
      <c r="VUK17" s="425"/>
      <c r="VUL17" s="425"/>
      <c r="VUM17" s="425"/>
      <c r="VUN17" s="425"/>
      <c r="VUO17" s="425"/>
      <c r="VUP17" s="425"/>
      <c r="VUQ17" s="425"/>
      <c r="VUR17" s="425"/>
      <c r="VUS17" s="425"/>
      <c r="VUT17" s="425"/>
      <c r="VUU17" s="425"/>
      <c r="VUV17" s="425"/>
      <c r="VUW17" s="425"/>
      <c r="VUX17" s="425"/>
      <c r="VUY17" s="425"/>
      <c r="VUZ17" s="425"/>
      <c r="VVA17" s="425"/>
      <c r="VVB17" s="425"/>
      <c r="VVC17" s="425"/>
      <c r="VVD17" s="425"/>
      <c r="VVE17" s="425"/>
      <c r="VVF17" s="425"/>
      <c r="VVG17" s="425"/>
      <c r="VVH17" s="425"/>
      <c r="VVI17" s="425"/>
      <c r="VVJ17" s="425"/>
      <c r="VVK17" s="425"/>
      <c r="VVL17" s="425"/>
      <c r="VVM17" s="425"/>
      <c r="VVN17" s="425"/>
      <c r="VVO17" s="425"/>
      <c r="VVP17" s="425"/>
      <c r="VVQ17" s="425"/>
      <c r="VVR17" s="425"/>
      <c r="VVS17" s="425"/>
      <c r="VVT17" s="425"/>
      <c r="VVU17" s="425"/>
      <c r="VVV17" s="425"/>
      <c r="VVW17" s="425"/>
      <c r="VVX17" s="425"/>
      <c r="VVY17" s="425"/>
      <c r="VVZ17" s="425"/>
      <c r="VWA17" s="425"/>
      <c r="VWB17" s="425"/>
      <c r="VWC17" s="425"/>
      <c r="VWD17" s="425"/>
      <c r="VWE17" s="425"/>
      <c r="VWF17" s="425"/>
      <c r="VWG17" s="425"/>
      <c r="VWH17" s="425"/>
      <c r="VWI17" s="425"/>
      <c r="VWJ17" s="425"/>
      <c r="VWK17" s="425"/>
      <c r="VWL17" s="425"/>
      <c r="VWM17" s="425"/>
      <c r="VWN17" s="425"/>
      <c r="VWO17" s="425"/>
      <c r="VWP17" s="425"/>
      <c r="VWQ17" s="425"/>
      <c r="VWR17" s="425"/>
      <c r="VWS17" s="425"/>
      <c r="VWT17" s="425"/>
      <c r="VWU17" s="425"/>
      <c r="VWV17" s="425"/>
      <c r="VWW17" s="425"/>
      <c r="VWX17" s="425"/>
      <c r="VWY17" s="425"/>
      <c r="VWZ17" s="425"/>
      <c r="VXA17" s="425"/>
      <c r="VXB17" s="425"/>
      <c r="VXC17" s="425"/>
      <c r="VXD17" s="425"/>
      <c r="VXE17" s="425"/>
      <c r="VXF17" s="425"/>
      <c r="VXG17" s="425"/>
      <c r="VXH17" s="425"/>
      <c r="VXI17" s="425"/>
      <c r="VXJ17" s="425"/>
      <c r="VXK17" s="425"/>
      <c r="VXL17" s="425"/>
      <c r="VXM17" s="425"/>
      <c r="VXN17" s="425"/>
      <c r="VXO17" s="425"/>
      <c r="VXP17" s="425"/>
      <c r="VXQ17" s="425"/>
      <c r="VXR17" s="425"/>
      <c r="VXS17" s="425"/>
      <c r="VXT17" s="425"/>
      <c r="VXU17" s="425"/>
      <c r="VXV17" s="425"/>
      <c r="VXW17" s="425"/>
      <c r="VXX17" s="425"/>
      <c r="VXY17" s="425"/>
      <c r="VXZ17" s="425"/>
      <c r="VYA17" s="425"/>
      <c r="VYB17" s="425"/>
      <c r="VYC17" s="425"/>
      <c r="VYD17" s="425"/>
      <c r="VYE17" s="425"/>
      <c r="VYF17" s="425"/>
      <c r="VYG17" s="425"/>
      <c r="VYH17" s="425"/>
      <c r="VYI17" s="425"/>
      <c r="VYJ17" s="425"/>
      <c r="VYK17" s="425"/>
      <c r="VYL17" s="425"/>
      <c r="VYM17" s="425"/>
      <c r="VYN17" s="425"/>
      <c r="VYO17" s="425"/>
      <c r="VYP17" s="425"/>
      <c r="VYQ17" s="425"/>
      <c r="VYR17" s="425"/>
      <c r="VYS17" s="425"/>
      <c r="VYT17" s="425"/>
      <c r="VYU17" s="425"/>
      <c r="VYV17" s="425"/>
      <c r="VYW17" s="425"/>
      <c r="VYX17" s="425"/>
      <c r="VYY17" s="425"/>
      <c r="VYZ17" s="425"/>
      <c r="VZA17" s="425"/>
      <c r="VZB17" s="425"/>
      <c r="VZC17" s="425"/>
      <c r="VZD17" s="425"/>
      <c r="VZE17" s="425"/>
      <c r="VZF17" s="425"/>
      <c r="VZG17" s="425"/>
      <c r="VZH17" s="425"/>
      <c r="VZI17" s="425"/>
      <c r="VZJ17" s="425"/>
      <c r="VZK17" s="425"/>
      <c r="VZL17" s="425"/>
      <c r="VZM17" s="425"/>
      <c r="VZN17" s="425"/>
      <c r="VZO17" s="425"/>
      <c r="VZP17" s="425"/>
      <c r="VZQ17" s="425"/>
      <c r="VZR17" s="425"/>
      <c r="VZS17" s="425"/>
      <c r="VZT17" s="425"/>
      <c r="VZU17" s="425"/>
      <c r="VZV17" s="425"/>
      <c r="VZW17" s="425"/>
      <c r="VZX17" s="425"/>
      <c r="VZY17" s="425"/>
      <c r="VZZ17" s="425"/>
      <c r="WAA17" s="425"/>
      <c r="WAB17" s="425"/>
      <c r="WAC17" s="425"/>
      <c r="WAD17" s="425"/>
      <c r="WAE17" s="425"/>
      <c r="WAF17" s="425"/>
      <c r="WAG17" s="425"/>
      <c r="WAH17" s="425"/>
      <c r="WAI17" s="425"/>
      <c r="WAJ17" s="425"/>
      <c r="WAK17" s="425"/>
      <c r="WAL17" s="425"/>
      <c r="WAM17" s="425"/>
      <c r="WAN17" s="425"/>
      <c r="WAO17" s="425"/>
      <c r="WAP17" s="425"/>
      <c r="WAQ17" s="425"/>
      <c r="WAR17" s="425"/>
      <c r="WAS17" s="425"/>
      <c r="WAT17" s="425"/>
      <c r="WAU17" s="425"/>
      <c r="WAV17" s="425"/>
      <c r="WAW17" s="425"/>
      <c r="WAX17" s="425"/>
      <c r="WAY17" s="425"/>
      <c r="WAZ17" s="425"/>
      <c r="WBA17" s="425"/>
      <c r="WBB17" s="425"/>
      <c r="WBC17" s="425"/>
      <c r="WBD17" s="425"/>
      <c r="WBE17" s="425"/>
      <c r="WBF17" s="425"/>
      <c r="WBG17" s="425"/>
      <c r="WBH17" s="425"/>
      <c r="WBI17" s="425"/>
      <c r="WBJ17" s="425"/>
      <c r="WBK17" s="425"/>
      <c r="WBL17" s="425"/>
      <c r="WBM17" s="425"/>
      <c r="WBN17" s="425"/>
      <c r="WBO17" s="425"/>
      <c r="WBP17" s="425"/>
      <c r="WBQ17" s="425"/>
      <c r="WBR17" s="425"/>
      <c r="WBS17" s="425"/>
      <c r="WBT17" s="425"/>
      <c r="WBU17" s="425"/>
      <c r="WBV17" s="425"/>
      <c r="WBW17" s="425"/>
      <c r="WBX17" s="425"/>
      <c r="WBY17" s="425"/>
      <c r="WBZ17" s="425"/>
      <c r="WCA17" s="425"/>
      <c r="WCB17" s="425"/>
      <c r="WCC17" s="425"/>
      <c r="WCD17" s="425"/>
      <c r="WCE17" s="425"/>
      <c r="WCF17" s="425"/>
      <c r="WCG17" s="425"/>
      <c r="WCH17" s="425"/>
      <c r="WCI17" s="425"/>
      <c r="WCJ17" s="425"/>
      <c r="WCK17" s="425"/>
      <c r="WCL17" s="425"/>
      <c r="WCM17" s="425"/>
      <c r="WCN17" s="425"/>
      <c r="WCO17" s="425"/>
      <c r="WCP17" s="425"/>
      <c r="WCQ17" s="425"/>
      <c r="WCR17" s="425"/>
      <c r="WCS17" s="425"/>
      <c r="WCT17" s="425"/>
      <c r="WCU17" s="425"/>
      <c r="WCV17" s="425"/>
      <c r="WCW17" s="425"/>
      <c r="WCX17" s="425"/>
      <c r="WCY17" s="425"/>
      <c r="WCZ17" s="425"/>
      <c r="WDA17" s="425"/>
      <c r="WDB17" s="425"/>
      <c r="WDC17" s="425"/>
      <c r="WDD17" s="425"/>
      <c r="WDE17" s="425"/>
      <c r="WDF17" s="425"/>
      <c r="WDG17" s="425"/>
      <c r="WDH17" s="425"/>
      <c r="WDI17" s="425"/>
      <c r="WDJ17" s="425"/>
      <c r="WDK17" s="425"/>
      <c r="WDL17" s="425"/>
      <c r="WDM17" s="425"/>
      <c r="WDN17" s="425"/>
      <c r="WDO17" s="425"/>
      <c r="WDP17" s="425"/>
      <c r="WDQ17" s="425"/>
      <c r="WDR17" s="425"/>
      <c r="WDS17" s="425"/>
      <c r="WDT17" s="425"/>
      <c r="WDU17" s="425"/>
      <c r="WDV17" s="425"/>
      <c r="WDW17" s="425"/>
      <c r="WDX17" s="425"/>
      <c r="WDY17" s="425"/>
      <c r="WDZ17" s="425"/>
      <c r="WEA17" s="425"/>
      <c r="WEB17" s="425"/>
      <c r="WEC17" s="425"/>
      <c r="WED17" s="425"/>
      <c r="WEE17" s="425"/>
      <c r="WEF17" s="425"/>
      <c r="WEG17" s="425"/>
      <c r="WEH17" s="425"/>
      <c r="WEI17" s="425"/>
      <c r="WEJ17" s="425"/>
      <c r="WEK17" s="425"/>
      <c r="WEL17" s="425"/>
      <c r="WEM17" s="425"/>
      <c r="WEN17" s="425"/>
      <c r="WEO17" s="425"/>
      <c r="WEP17" s="425"/>
      <c r="WEQ17" s="425"/>
      <c r="WER17" s="425"/>
      <c r="WES17" s="425"/>
      <c r="WET17" s="425"/>
      <c r="WEU17" s="425"/>
      <c r="WEV17" s="425"/>
      <c r="WEW17" s="425"/>
      <c r="WEX17" s="425"/>
      <c r="WEY17" s="425"/>
      <c r="WEZ17" s="425"/>
      <c r="WFA17" s="425"/>
      <c r="WFB17" s="425"/>
      <c r="WFC17" s="425"/>
      <c r="WFD17" s="425"/>
      <c r="WFE17" s="425"/>
      <c r="WFF17" s="425"/>
      <c r="WFG17" s="425"/>
      <c r="WFH17" s="425"/>
      <c r="WFI17" s="425"/>
      <c r="WFJ17" s="425"/>
      <c r="WFK17" s="425"/>
      <c r="WFL17" s="425"/>
      <c r="WFM17" s="425"/>
      <c r="WFN17" s="425"/>
      <c r="WFO17" s="425"/>
      <c r="WFP17" s="425"/>
      <c r="WFQ17" s="425"/>
      <c r="WFR17" s="425"/>
      <c r="WFS17" s="425"/>
      <c r="WFT17" s="425"/>
      <c r="WFU17" s="425"/>
      <c r="WFV17" s="425"/>
      <c r="WFW17" s="425"/>
      <c r="WFX17" s="425"/>
      <c r="WFY17" s="425"/>
      <c r="WFZ17" s="425"/>
      <c r="WGA17" s="425"/>
      <c r="WGB17" s="425"/>
      <c r="WGC17" s="425"/>
      <c r="WGD17" s="425"/>
      <c r="WGE17" s="425"/>
      <c r="WGF17" s="425"/>
      <c r="WGG17" s="425"/>
      <c r="WGH17" s="425"/>
      <c r="WGI17" s="425"/>
      <c r="WGJ17" s="425"/>
      <c r="WGK17" s="425"/>
      <c r="WGL17" s="425"/>
      <c r="WGM17" s="425"/>
      <c r="WGN17" s="425"/>
      <c r="WGO17" s="425"/>
      <c r="WGP17" s="425"/>
      <c r="WGQ17" s="425"/>
      <c r="WGR17" s="425"/>
      <c r="WGS17" s="425"/>
      <c r="WGT17" s="425"/>
      <c r="WGU17" s="425"/>
      <c r="WGV17" s="425"/>
      <c r="WGW17" s="425"/>
      <c r="WGX17" s="425"/>
      <c r="WGY17" s="425"/>
      <c r="WGZ17" s="425"/>
      <c r="WHA17" s="425"/>
      <c r="WHB17" s="425"/>
      <c r="WHC17" s="425"/>
      <c r="WHD17" s="425"/>
      <c r="WHE17" s="425"/>
      <c r="WHF17" s="425"/>
      <c r="WHG17" s="425"/>
      <c r="WHH17" s="425"/>
      <c r="WHI17" s="425"/>
      <c r="WHJ17" s="425"/>
      <c r="WHK17" s="425"/>
      <c r="WHL17" s="425"/>
      <c r="WHM17" s="425"/>
      <c r="WHN17" s="425"/>
      <c r="WHO17" s="425"/>
      <c r="WHP17" s="425"/>
      <c r="WHQ17" s="425"/>
      <c r="WHR17" s="425"/>
      <c r="WHS17" s="425"/>
      <c r="WHT17" s="425"/>
      <c r="WHU17" s="425"/>
      <c r="WHV17" s="425"/>
      <c r="WHW17" s="425"/>
      <c r="WHX17" s="425"/>
      <c r="WHY17" s="425"/>
      <c r="WHZ17" s="425"/>
      <c r="WIA17" s="425"/>
      <c r="WIB17" s="425"/>
      <c r="WIC17" s="425"/>
      <c r="WID17" s="425"/>
      <c r="WIE17" s="425"/>
      <c r="WIF17" s="425"/>
      <c r="WIG17" s="425"/>
      <c r="WIH17" s="425"/>
      <c r="WII17" s="425"/>
      <c r="WIJ17" s="425"/>
      <c r="WIK17" s="425"/>
      <c r="WIL17" s="425"/>
      <c r="WIM17" s="425"/>
      <c r="WIN17" s="425"/>
      <c r="WIO17" s="425"/>
      <c r="WIP17" s="425"/>
      <c r="WIQ17" s="425"/>
      <c r="WIR17" s="425"/>
      <c r="WIS17" s="425"/>
      <c r="WIT17" s="425"/>
      <c r="WIU17" s="425"/>
      <c r="WIV17" s="425"/>
      <c r="WIW17" s="425"/>
      <c r="WIX17" s="425"/>
      <c r="WIY17" s="425"/>
      <c r="WIZ17" s="425"/>
      <c r="WJA17" s="425"/>
      <c r="WJB17" s="425"/>
      <c r="WJC17" s="425"/>
      <c r="WJD17" s="425"/>
      <c r="WJE17" s="425"/>
      <c r="WJF17" s="425"/>
      <c r="WJG17" s="425"/>
      <c r="WJH17" s="425"/>
      <c r="WJI17" s="425"/>
      <c r="WJJ17" s="425"/>
      <c r="WJK17" s="425"/>
      <c r="WJL17" s="425"/>
      <c r="WJM17" s="425"/>
      <c r="WJN17" s="425"/>
      <c r="WJO17" s="425"/>
      <c r="WJP17" s="425"/>
      <c r="WJQ17" s="425"/>
      <c r="WJR17" s="425"/>
      <c r="WJS17" s="425"/>
      <c r="WJT17" s="425"/>
      <c r="WJU17" s="425"/>
      <c r="WJV17" s="425"/>
      <c r="WJW17" s="425"/>
      <c r="WJX17" s="425"/>
      <c r="WJY17" s="425"/>
      <c r="WJZ17" s="425"/>
      <c r="WKA17" s="425"/>
      <c r="WKB17" s="425"/>
      <c r="WKC17" s="425"/>
      <c r="WKD17" s="425"/>
      <c r="WKE17" s="425"/>
      <c r="WKF17" s="425"/>
      <c r="WKG17" s="425"/>
      <c r="WKH17" s="425"/>
      <c r="WKI17" s="425"/>
      <c r="WKJ17" s="425"/>
      <c r="WKK17" s="425"/>
      <c r="WKL17" s="425"/>
      <c r="WKM17" s="425"/>
      <c r="WKN17" s="425"/>
      <c r="WKO17" s="425"/>
      <c r="WKP17" s="425"/>
      <c r="WKQ17" s="425"/>
      <c r="WKR17" s="425"/>
      <c r="WKS17" s="425"/>
      <c r="WKT17" s="425"/>
      <c r="WKU17" s="425"/>
      <c r="WKV17" s="425"/>
      <c r="WKW17" s="425"/>
      <c r="WKX17" s="425"/>
      <c r="WKY17" s="425"/>
      <c r="WKZ17" s="425"/>
      <c r="WLA17" s="425"/>
      <c r="WLB17" s="425"/>
      <c r="WLC17" s="425"/>
      <c r="WLD17" s="425"/>
      <c r="WLE17" s="425"/>
      <c r="WLF17" s="425"/>
      <c r="WLG17" s="425"/>
      <c r="WLH17" s="425"/>
      <c r="WLI17" s="425"/>
      <c r="WLJ17" s="425"/>
      <c r="WLK17" s="425"/>
      <c r="WLL17" s="425"/>
      <c r="WLM17" s="425"/>
      <c r="WLN17" s="425"/>
      <c r="WLO17" s="425"/>
      <c r="WLP17" s="425"/>
      <c r="WLQ17" s="425"/>
      <c r="WLR17" s="425"/>
      <c r="WLS17" s="425"/>
      <c r="WLT17" s="425"/>
      <c r="WLU17" s="425"/>
      <c r="WLV17" s="425"/>
      <c r="WLW17" s="425"/>
      <c r="WLX17" s="425"/>
      <c r="WLY17" s="425"/>
      <c r="WLZ17" s="425"/>
      <c r="WMA17" s="425"/>
      <c r="WMB17" s="425"/>
      <c r="WMC17" s="425"/>
      <c r="WMD17" s="425"/>
      <c r="WME17" s="425"/>
      <c r="WMF17" s="425"/>
      <c r="WMG17" s="425"/>
      <c r="WMH17" s="425"/>
      <c r="WMI17" s="425"/>
      <c r="WMJ17" s="425"/>
      <c r="WMK17" s="425"/>
      <c r="WML17" s="425"/>
      <c r="WMM17" s="425"/>
      <c r="WMN17" s="425"/>
      <c r="WMO17" s="425"/>
      <c r="WMP17" s="425"/>
      <c r="WMQ17" s="425"/>
      <c r="WMR17" s="425"/>
      <c r="WMS17" s="425"/>
      <c r="WMT17" s="425"/>
      <c r="WMU17" s="425"/>
      <c r="WMV17" s="425"/>
      <c r="WMW17" s="425"/>
      <c r="WMX17" s="425"/>
      <c r="WMY17" s="425"/>
      <c r="WMZ17" s="425"/>
      <c r="WNA17" s="425"/>
      <c r="WNB17" s="425"/>
      <c r="WNC17" s="425"/>
      <c r="WND17" s="425"/>
      <c r="WNE17" s="425"/>
      <c r="WNF17" s="425"/>
      <c r="WNG17" s="425"/>
      <c r="WNH17" s="425"/>
      <c r="WNI17" s="425"/>
      <c r="WNJ17" s="425"/>
      <c r="WNK17" s="425"/>
      <c r="WNL17" s="425"/>
      <c r="WNM17" s="425"/>
      <c r="WNN17" s="425"/>
      <c r="WNO17" s="425"/>
      <c r="WNP17" s="425"/>
      <c r="WNQ17" s="425"/>
      <c r="WNR17" s="425"/>
      <c r="WNS17" s="425"/>
      <c r="WNT17" s="425"/>
      <c r="WNU17" s="425"/>
      <c r="WNV17" s="425"/>
      <c r="WNW17" s="425"/>
      <c r="WNX17" s="425"/>
      <c r="WNY17" s="425"/>
      <c r="WNZ17" s="425"/>
      <c r="WOA17" s="425"/>
      <c r="WOB17" s="425"/>
      <c r="WOC17" s="425"/>
      <c r="WOD17" s="425"/>
      <c r="WOE17" s="425"/>
      <c r="WOF17" s="425"/>
      <c r="WOG17" s="425"/>
      <c r="WOH17" s="425"/>
      <c r="WOI17" s="425"/>
      <c r="WOJ17" s="425"/>
      <c r="WOK17" s="425"/>
      <c r="WOL17" s="425"/>
      <c r="WOM17" s="425"/>
      <c r="WON17" s="425"/>
      <c r="WOO17" s="425"/>
      <c r="WOP17" s="425"/>
      <c r="WOQ17" s="425"/>
      <c r="WOR17" s="425"/>
      <c r="WOS17" s="425"/>
      <c r="WOT17" s="425"/>
      <c r="WOU17" s="425"/>
      <c r="WOV17" s="425"/>
      <c r="WOW17" s="425"/>
      <c r="WOX17" s="425"/>
      <c r="WOY17" s="425"/>
      <c r="WOZ17" s="425"/>
      <c r="WPA17" s="425"/>
      <c r="WPB17" s="425"/>
      <c r="WPC17" s="425"/>
      <c r="WPD17" s="425"/>
      <c r="WPE17" s="425"/>
      <c r="WPF17" s="425"/>
      <c r="WPG17" s="425"/>
      <c r="WPH17" s="425"/>
      <c r="WPI17" s="425"/>
      <c r="WPJ17" s="425"/>
      <c r="WPK17" s="425"/>
      <c r="WPL17" s="425"/>
      <c r="WPM17" s="425"/>
      <c r="WPN17" s="425"/>
      <c r="WPO17" s="425"/>
      <c r="WPP17" s="425"/>
      <c r="WPQ17" s="425"/>
      <c r="WPR17" s="425"/>
      <c r="WPS17" s="425"/>
      <c r="WPT17" s="425"/>
      <c r="WPU17" s="425"/>
      <c r="WPV17" s="425"/>
      <c r="WPW17" s="425"/>
      <c r="WPX17" s="425"/>
      <c r="WPY17" s="425"/>
      <c r="WPZ17" s="425"/>
      <c r="WQA17" s="425"/>
      <c r="WQB17" s="425"/>
      <c r="WQC17" s="425"/>
      <c r="WQD17" s="425"/>
      <c r="WQE17" s="425"/>
      <c r="WQF17" s="425"/>
      <c r="WQG17" s="425"/>
      <c r="WQH17" s="425"/>
      <c r="WQI17" s="425"/>
      <c r="WQJ17" s="425"/>
      <c r="WQK17" s="425"/>
      <c r="WQL17" s="425"/>
      <c r="WQM17" s="425"/>
      <c r="WQN17" s="425"/>
      <c r="WQO17" s="425"/>
      <c r="WQP17" s="425"/>
      <c r="WQQ17" s="425"/>
      <c r="WQR17" s="425"/>
      <c r="WQS17" s="425"/>
      <c r="WQT17" s="425"/>
      <c r="WQU17" s="425"/>
      <c r="WQV17" s="425"/>
      <c r="WQW17" s="425"/>
      <c r="WQX17" s="425"/>
      <c r="WQY17" s="425"/>
      <c r="WQZ17" s="425"/>
      <c r="WRA17" s="425"/>
      <c r="WRB17" s="425"/>
      <c r="WRC17" s="425"/>
      <c r="WRD17" s="425"/>
      <c r="WRE17" s="425"/>
      <c r="WRF17" s="425"/>
      <c r="WRG17" s="425"/>
      <c r="WRH17" s="425"/>
      <c r="WRI17" s="425"/>
      <c r="WRJ17" s="425"/>
      <c r="WRK17" s="425"/>
      <c r="WRL17" s="425"/>
      <c r="WRM17" s="425"/>
      <c r="WRN17" s="425"/>
      <c r="WRO17" s="425"/>
      <c r="WRP17" s="425"/>
      <c r="WRQ17" s="425"/>
      <c r="WRR17" s="425"/>
      <c r="WRS17" s="425"/>
      <c r="WRT17" s="425"/>
      <c r="WRU17" s="425"/>
      <c r="WRV17" s="425"/>
      <c r="WRW17" s="425"/>
      <c r="WRX17" s="425"/>
      <c r="WRY17" s="425"/>
      <c r="WRZ17" s="425"/>
      <c r="WSA17" s="425"/>
      <c r="WSB17" s="425"/>
      <c r="WSC17" s="425"/>
      <c r="WSD17" s="425"/>
      <c r="WSE17" s="425"/>
      <c r="WSF17" s="425"/>
      <c r="WSG17" s="425"/>
      <c r="WSH17" s="425"/>
      <c r="WSI17" s="425"/>
      <c r="WSJ17" s="425"/>
      <c r="WSK17" s="425"/>
      <c r="WSL17" s="425"/>
      <c r="WSM17" s="425"/>
      <c r="WSN17" s="425"/>
      <c r="WSO17" s="425"/>
      <c r="WSP17" s="425"/>
      <c r="WSQ17" s="425"/>
      <c r="WSR17" s="425"/>
      <c r="WSS17" s="425"/>
      <c r="WST17" s="425"/>
      <c r="WSU17" s="425"/>
      <c r="WSV17" s="425"/>
      <c r="WSW17" s="425"/>
      <c r="WSX17" s="425"/>
      <c r="WSY17" s="425"/>
      <c r="WSZ17" s="425"/>
      <c r="WTA17" s="425"/>
      <c r="WTB17" s="425"/>
      <c r="WTC17" s="425"/>
      <c r="WTD17" s="425"/>
      <c r="WTE17" s="425"/>
      <c r="WTF17" s="425"/>
      <c r="WTG17" s="425"/>
      <c r="WTH17" s="425"/>
      <c r="WTI17" s="425"/>
      <c r="WTJ17" s="425"/>
      <c r="WTK17" s="425"/>
      <c r="WTL17" s="425"/>
      <c r="WTM17" s="425"/>
      <c r="WTN17" s="425"/>
      <c r="WTO17" s="425"/>
      <c r="WTP17" s="425"/>
      <c r="WTQ17" s="425"/>
      <c r="WTR17" s="425"/>
      <c r="WTS17" s="425"/>
      <c r="WTT17" s="425"/>
      <c r="WTU17" s="425"/>
      <c r="WTV17" s="425"/>
      <c r="WTW17" s="425"/>
      <c r="WTX17" s="425"/>
      <c r="WTY17" s="425"/>
      <c r="WTZ17" s="425"/>
      <c r="WUA17" s="425"/>
      <c r="WUB17" s="425"/>
      <c r="WUC17" s="425"/>
      <c r="WUD17" s="425"/>
      <c r="WUE17" s="425"/>
      <c r="WUF17" s="425"/>
      <c r="WUG17" s="425"/>
      <c r="WUH17" s="425"/>
      <c r="WUI17" s="425"/>
      <c r="WUJ17" s="425"/>
      <c r="WUK17" s="425"/>
      <c r="WUL17" s="425"/>
      <c r="WUM17" s="425"/>
      <c r="WUN17" s="425"/>
      <c r="WUO17" s="425"/>
      <c r="WUP17" s="425"/>
      <c r="WUQ17" s="425"/>
      <c r="WUR17" s="425"/>
      <c r="WUS17" s="425"/>
      <c r="WUT17" s="425"/>
      <c r="WUU17" s="425"/>
      <c r="WUV17" s="425"/>
      <c r="WUW17" s="425"/>
      <c r="WUX17" s="425"/>
      <c r="WUY17" s="425"/>
      <c r="WUZ17" s="425"/>
      <c r="WVA17" s="425"/>
      <c r="WVB17" s="425"/>
      <c r="WVC17" s="425"/>
      <c r="WVD17" s="425"/>
      <c r="WVE17" s="425"/>
      <c r="WVF17" s="425"/>
      <c r="WVG17" s="425"/>
      <c r="WVH17" s="425"/>
      <c r="WVI17" s="425"/>
      <c r="WVJ17" s="425"/>
      <c r="WVK17" s="425"/>
      <c r="WVL17" s="425"/>
      <c r="WVM17" s="425"/>
      <c r="WVN17" s="425"/>
      <c r="WVO17" s="425"/>
      <c r="WVP17" s="425"/>
      <c r="WVQ17" s="425"/>
      <c r="WVR17" s="425"/>
      <c r="WVS17" s="425"/>
      <c r="WVT17" s="425"/>
      <c r="WVU17" s="425"/>
      <c r="WVV17" s="425"/>
      <c r="WVW17" s="425"/>
      <c r="WVX17" s="425"/>
      <c r="WVY17" s="425"/>
      <c r="WVZ17" s="425"/>
      <c r="WWA17" s="425"/>
      <c r="WWB17" s="425"/>
      <c r="WWC17" s="425"/>
      <c r="WWD17" s="425"/>
      <c r="WWE17" s="425"/>
      <c r="WWF17" s="425"/>
      <c r="WWG17" s="425"/>
      <c r="WWH17" s="425"/>
      <c r="WWI17" s="425"/>
      <c r="WWJ17" s="425"/>
      <c r="WWK17" s="425"/>
      <c r="WWL17" s="425"/>
      <c r="WWM17" s="425"/>
      <c r="WWN17" s="425"/>
      <c r="WWO17" s="425"/>
      <c r="WWP17" s="425"/>
      <c r="WWQ17" s="425"/>
      <c r="WWR17" s="425"/>
      <c r="WWS17" s="425"/>
      <c r="WWT17" s="425"/>
      <c r="WWU17" s="425"/>
      <c r="WWV17" s="425"/>
      <c r="WWW17" s="425"/>
      <c r="WWX17" s="425"/>
      <c r="WWY17" s="425"/>
      <c r="WWZ17" s="425"/>
      <c r="WXA17" s="425"/>
      <c r="WXB17" s="425"/>
      <c r="WXC17" s="425"/>
      <c r="WXD17" s="425"/>
      <c r="WXE17" s="425"/>
      <c r="WXF17" s="425"/>
      <c r="WXG17" s="425"/>
      <c r="WXH17" s="425"/>
      <c r="WXI17" s="425"/>
      <c r="WXJ17" s="425"/>
      <c r="WXK17" s="425"/>
      <c r="WXL17" s="425"/>
      <c r="WXM17" s="425"/>
      <c r="WXN17" s="425"/>
      <c r="WXO17" s="425"/>
      <c r="WXP17" s="425"/>
      <c r="WXQ17" s="425"/>
      <c r="WXR17" s="425"/>
      <c r="WXS17" s="425"/>
      <c r="WXT17" s="425"/>
      <c r="WXU17" s="425"/>
      <c r="WXV17" s="425"/>
      <c r="WXW17" s="425"/>
      <c r="WXX17" s="425"/>
      <c r="WXY17" s="425"/>
      <c r="WXZ17" s="425"/>
      <c r="WYA17" s="425"/>
      <c r="WYB17" s="425"/>
      <c r="WYC17" s="425"/>
      <c r="WYD17" s="425"/>
      <c r="WYE17" s="425"/>
      <c r="WYF17" s="425"/>
      <c r="WYG17" s="425"/>
      <c r="WYH17" s="425"/>
      <c r="WYI17" s="425"/>
      <c r="WYJ17" s="425"/>
      <c r="WYK17" s="425"/>
      <c r="WYL17" s="425"/>
      <c r="WYM17" s="425"/>
      <c r="WYN17" s="425"/>
      <c r="WYO17" s="425"/>
      <c r="WYP17" s="425"/>
      <c r="WYQ17" s="425"/>
      <c r="WYR17" s="425"/>
      <c r="WYS17" s="425"/>
      <c r="WYT17" s="425"/>
      <c r="WYU17" s="425"/>
      <c r="WYV17" s="425"/>
      <c r="WYW17" s="425"/>
      <c r="WYX17" s="425"/>
      <c r="WYY17" s="425"/>
      <c r="WYZ17" s="425"/>
      <c r="WZA17" s="425"/>
      <c r="WZB17" s="425"/>
      <c r="WZC17" s="425"/>
      <c r="WZD17" s="425"/>
      <c r="WZE17" s="425"/>
      <c r="WZF17" s="425"/>
      <c r="WZG17" s="425"/>
      <c r="WZH17" s="425"/>
      <c r="WZI17" s="425"/>
      <c r="WZJ17" s="425"/>
      <c r="WZK17" s="425"/>
      <c r="WZL17" s="425"/>
      <c r="WZM17" s="425"/>
      <c r="WZN17" s="425"/>
      <c r="WZO17" s="425"/>
      <c r="WZP17" s="425"/>
      <c r="WZQ17" s="425"/>
      <c r="WZR17" s="425"/>
      <c r="WZS17" s="425"/>
      <c r="WZT17" s="425"/>
      <c r="WZU17" s="425"/>
      <c r="WZV17" s="425"/>
      <c r="WZW17" s="425"/>
      <c r="WZX17" s="425"/>
      <c r="WZY17" s="425"/>
      <c r="WZZ17" s="425"/>
      <c r="XAA17" s="425"/>
      <c r="XAB17" s="425"/>
      <c r="XAC17" s="425"/>
      <c r="XAD17" s="425"/>
      <c r="XAE17" s="425"/>
      <c r="XAF17" s="425"/>
      <c r="XAG17" s="425"/>
      <c r="XAH17" s="425"/>
      <c r="XAI17" s="425"/>
      <c r="XAJ17" s="425"/>
      <c r="XAK17" s="425"/>
      <c r="XAL17" s="425"/>
      <c r="XAM17" s="425"/>
      <c r="XAN17" s="425"/>
      <c r="XAO17" s="425"/>
      <c r="XAP17" s="425"/>
      <c r="XAQ17" s="425"/>
      <c r="XAR17" s="425"/>
      <c r="XAS17" s="425"/>
      <c r="XAT17" s="425"/>
      <c r="XAU17" s="425"/>
      <c r="XAV17" s="425"/>
      <c r="XAW17" s="425"/>
      <c r="XAX17" s="425"/>
      <c r="XAY17" s="425"/>
      <c r="XAZ17" s="425"/>
      <c r="XBA17" s="425"/>
      <c r="XBB17" s="425"/>
      <c r="XBC17" s="425"/>
      <c r="XBD17" s="425"/>
      <c r="XBE17" s="425"/>
      <c r="XBF17" s="425"/>
      <c r="XBG17" s="425"/>
      <c r="XBH17" s="425"/>
      <c r="XBI17" s="425"/>
      <c r="XBJ17" s="425"/>
      <c r="XBK17" s="425"/>
      <c r="XBL17" s="425"/>
      <c r="XBM17" s="425"/>
      <c r="XBN17" s="425"/>
      <c r="XBO17" s="425"/>
      <c r="XBP17" s="425"/>
      <c r="XBQ17" s="425"/>
      <c r="XBR17" s="425"/>
      <c r="XBS17" s="425"/>
      <c r="XBT17" s="425"/>
      <c r="XBU17" s="425"/>
      <c r="XBV17" s="425"/>
      <c r="XBW17" s="425"/>
      <c r="XBX17" s="425"/>
      <c r="XBY17" s="425"/>
      <c r="XBZ17" s="425"/>
      <c r="XCA17" s="425"/>
      <c r="XCB17" s="425"/>
      <c r="XCC17" s="425"/>
      <c r="XCD17" s="425"/>
      <c r="XCE17" s="425"/>
      <c r="XCF17" s="425"/>
      <c r="XCG17" s="425"/>
      <c r="XCH17" s="425"/>
      <c r="XCI17" s="425"/>
      <c r="XCJ17" s="425"/>
      <c r="XCK17" s="425"/>
      <c r="XCL17" s="425"/>
      <c r="XCM17" s="425"/>
      <c r="XCN17" s="425"/>
      <c r="XCO17" s="425"/>
      <c r="XCP17" s="425"/>
      <c r="XCQ17" s="425"/>
      <c r="XCR17" s="425"/>
      <c r="XCS17" s="425"/>
      <c r="XCT17" s="425"/>
      <c r="XCU17" s="425"/>
      <c r="XCV17" s="425"/>
      <c r="XCW17" s="425"/>
      <c r="XCX17" s="425"/>
      <c r="XCY17" s="425"/>
      <c r="XCZ17" s="425"/>
      <c r="XDA17" s="425"/>
      <c r="XDB17" s="425"/>
      <c r="XDC17" s="425"/>
      <c r="XDD17" s="425"/>
      <c r="XDE17" s="425"/>
      <c r="XDF17" s="425"/>
      <c r="XDG17" s="425"/>
      <c r="XDH17" s="425"/>
      <c r="XDI17" s="425"/>
      <c r="XDJ17" s="425"/>
      <c r="XDK17" s="425"/>
      <c r="XDL17" s="425"/>
      <c r="XDM17" s="425"/>
      <c r="XDN17" s="425"/>
      <c r="XDO17" s="425"/>
      <c r="XDP17" s="425"/>
      <c r="XDQ17" s="425"/>
      <c r="XDR17" s="425"/>
      <c r="XDS17" s="425"/>
      <c r="XDT17" s="425"/>
      <c r="XDU17" s="425"/>
      <c r="XDV17" s="425"/>
      <c r="XDW17" s="425"/>
      <c r="XDX17" s="425"/>
      <c r="XDY17" s="425"/>
      <c r="XDZ17" s="425"/>
      <c r="XEA17" s="425"/>
      <c r="XEB17" s="425"/>
      <c r="XEC17" s="425"/>
      <c r="XED17" s="425"/>
      <c r="XEE17" s="425"/>
      <c r="XEF17" s="425"/>
      <c r="XEG17" s="425"/>
      <c r="XEH17" s="425"/>
      <c r="XEI17" s="425"/>
      <c r="XEJ17" s="425"/>
      <c r="XEK17" s="425"/>
      <c r="XEL17" s="425"/>
      <c r="XEM17" s="425"/>
      <c r="XEN17" s="425"/>
      <c r="XEO17" s="425"/>
      <c r="XEP17" s="425"/>
      <c r="XEQ17" s="425"/>
      <c r="XER17" s="425"/>
      <c r="XES17" s="425"/>
      <c r="XET17" s="425"/>
      <c r="XEU17" s="425"/>
      <c r="XEV17" s="425"/>
      <c r="XEW17" s="425"/>
      <c r="XEX17" s="425"/>
      <c r="XEY17" s="425"/>
      <c r="XEZ17" s="425"/>
      <c r="XFA17" s="425"/>
      <c r="XFB17" s="425"/>
      <c r="XFC17" s="425"/>
    </row>
    <row r="28" spans="2:16383">
      <c r="D28" s="139"/>
    </row>
  </sheetData>
  <mergeCells count="1825">
    <mergeCell ref="XDP17:XDX17"/>
    <mergeCell ref="XDY17:XEG17"/>
    <mergeCell ref="XEH17:XEP17"/>
    <mergeCell ref="XEQ17:XEY17"/>
    <mergeCell ref="XEZ17:XFC17"/>
    <mergeCell ref="XBN17:XBV17"/>
    <mergeCell ref="XBW17:XCE17"/>
    <mergeCell ref="XCF17:XCN17"/>
    <mergeCell ref="XCO17:XCW17"/>
    <mergeCell ref="XCX17:XDF17"/>
    <mergeCell ref="XDG17:XDO17"/>
    <mergeCell ref="WZL17:WZT17"/>
    <mergeCell ref="WZU17:XAC17"/>
    <mergeCell ref="XAD17:XAL17"/>
    <mergeCell ref="XAM17:XAU17"/>
    <mergeCell ref="XAV17:XBD17"/>
    <mergeCell ref="XBE17:XBM17"/>
    <mergeCell ref="WXJ17:WXR17"/>
    <mergeCell ref="WXS17:WYA17"/>
    <mergeCell ref="WYB17:WYJ17"/>
    <mergeCell ref="WYK17:WYS17"/>
    <mergeCell ref="WYT17:WZB17"/>
    <mergeCell ref="WZC17:WZK17"/>
    <mergeCell ref="WVH17:WVP17"/>
    <mergeCell ref="WVQ17:WVY17"/>
    <mergeCell ref="WVZ17:WWH17"/>
    <mergeCell ref="WWI17:WWQ17"/>
    <mergeCell ref="WWR17:WWZ17"/>
    <mergeCell ref="WXA17:WXI17"/>
    <mergeCell ref="WTF17:WTN17"/>
    <mergeCell ref="WTO17:WTW17"/>
    <mergeCell ref="WTX17:WUF17"/>
    <mergeCell ref="WUG17:WUO17"/>
    <mergeCell ref="WUP17:WUX17"/>
    <mergeCell ref="WUY17:WVG17"/>
    <mergeCell ref="WRD17:WRL17"/>
    <mergeCell ref="WRM17:WRU17"/>
    <mergeCell ref="WRV17:WSD17"/>
    <mergeCell ref="WSE17:WSM17"/>
    <mergeCell ref="WSN17:WSV17"/>
    <mergeCell ref="WSW17:WTE17"/>
    <mergeCell ref="WPB17:WPJ17"/>
    <mergeCell ref="WPK17:WPS17"/>
    <mergeCell ref="WPT17:WQB17"/>
    <mergeCell ref="WQC17:WQK17"/>
    <mergeCell ref="WQL17:WQT17"/>
    <mergeCell ref="WQU17:WRC17"/>
    <mergeCell ref="WMZ17:WNH17"/>
    <mergeCell ref="WNI17:WNQ17"/>
    <mergeCell ref="WNR17:WNZ17"/>
    <mergeCell ref="WOA17:WOI17"/>
    <mergeCell ref="WOJ17:WOR17"/>
    <mergeCell ref="WOS17:WPA17"/>
    <mergeCell ref="WKX17:WLF17"/>
    <mergeCell ref="WLG17:WLO17"/>
    <mergeCell ref="WLP17:WLX17"/>
    <mergeCell ref="WLY17:WMG17"/>
    <mergeCell ref="WMH17:WMP17"/>
    <mergeCell ref="WMQ17:WMY17"/>
    <mergeCell ref="WIV17:WJD17"/>
    <mergeCell ref="WJE17:WJM17"/>
    <mergeCell ref="WJN17:WJV17"/>
    <mergeCell ref="WJW17:WKE17"/>
    <mergeCell ref="WKF17:WKN17"/>
    <mergeCell ref="WKO17:WKW17"/>
    <mergeCell ref="WGT17:WHB17"/>
    <mergeCell ref="WHC17:WHK17"/>
    <mergeCell ref="WHL17:WHT17"/>
    <mergeCell ref="WHU17:WIC17"/>
    <mergeCell ref="WID17:WIL17"/>
    <mergeCell ref="WIM17:WIU17"/>
    <mergeCell ref="WER17:WEZ17"/>
    <mergeCell ref="WFA17:WFI17"/>
    <mergeCell ref="WFJ17:WFR17"/>
    <mergeCell ref="WFS17:WGA17"/>
    <mergeCell ref="WGB17:WGJ17"/>
    <mergeCell ref="WGK17:WGS17"/>
    <mergeCell ref="WCP17:WCX17"/>
    <mergeCell ref="WCY17:WDG17"/>
    <mergeCell ref="WDH17:WDP17"/>
    <mergeCell ref="WDQ17:WDY17"/>
    <mergeCell ref="WDZ17:WEH17"/>
    <mergeCell ref="WEI17:WEQ17"/>
    <mergeCell ref="WAN17:WAV17"/>
    <mergeCell ref="WAW17:WBE17"/>
    <mergeCell ref="WBF17:WBN17"/>
    <mergeCell ref="WBO17:WBW17"/>
    <mergeCell ref="WBX17:WCF17"/>
    <mergeCell ref="WCG17:WCO17"/>
    <mergeCell ref="VYL17:VYT17"/>
    <mergeCell ref="VYU17:VZC17"/>
    <mergeCell ref="VZD17:VZL17"/>
    <mergeCell ref="VZM17:VZU17"/>
    <mergeCell ref="VZV17:WAD17"/>
    <mergeCell ref="WAE17:WAM17"/>
    <mergeCell ref="VWJ17:VWR17"/>
    <mergeCell ref="VWS17:VXA17"/>
    <mergeCell ref="VXB17:VXJ17"/>
    <mergeCell ref="VXK17:VXS17"/>
    <mergeCell ref="VXT17:VYB17"/>
    <mergeCell ref="VYC17:VYK17"/>
    <mergeCell ref="VUH17:VUP17"/>
    <mergeCell ref="VUQ17:VUY17"/>
    <mergeCell ref="VUZ17:VVH17"/>
    <mergeCell ref="VVI17:VVQ17"/>
    <mergeCell ref="VVR17:VVZ17"/>
    <mergeCell ref="VWA17:VWI17"/>
    <mergeCell ref="VSF17:VSN17"/>
    <mergeCell ref="VSO17:VSW17"/>
    <mergeCell ref="VSX17:VTF17"/>
    <mergeCell ref="VTG17:VTO17"/>
    <mergeCell ref="VTP17:VTX17"/>
    <mergeCell ref="VTY17:VUG17"/>
    <mergeCell ref="VQD17:VQL17"/>
    <mergeCell ref="VQM17:VQU17"/>
    <mergeCell ref="VQV17:VRD17"/>
    <mergeCell ref="VRE17:VRM17"/>
    <mergeCell ref="VRN17:VRV17"/>
    <mergeCell ref="VRW17:VSE17"/>
    <mergeCell ref="VOB17:VOJ17"/>
    <mergeCell ref="VOK17:VOS17"/>
    <mergeCell ref="VOT17:VPB17"/>
    <mergeCell ref="VPC17:VPK17"/>
    <mergeCell ref="VPL17:VPT17"/>
    <mergeCell ref="VPU17:VQC17"/>
    <mergeCell ref="VLZ17:VMH17"/>
    <mergeCell ref="VMI17:VMQ17"/>
    <mergeCell ref="VMR17:VMZ17"/>
    <mergeCell ref="VNA17:VNI17"/>
    <mergeCell ref="VNJ17:VNR17"/>
    <mergeCell ref="VNS17:VOA17"/>
    <mergeCell ref="VJX17:VKF17"/>
    <mergeCell ref="VKG17:VKO17"/>
    <mergeCell ref="VKP17:VKX17"/>
    <mergeCell ref="VKY17:VLG17"/>
    <mergeCell ref="VLH17:VLP17"/>
    <mergeCell ref="VLQ17:VLY17"/>
    <mergeCell ref="VHV17:VID17"/>
    <mergeCell ref="VIE17:VIM17"/>
    <mergeCell ref="VIN17:VIV17"/>
    <mergeCell ref="VIW17:VJE17"/>
    <mergeCell ref="VJF17:VJN17"/>
    <mergeCell ref="VJO17:VJW17"/>
    <mergeCell ref="VFT17:VGB17"/>
    <mergeCell ref="VGC17:VGK17"/>
    <mergeCell ref="VGL17:VGT17"/>
    <mergeCell ref="VGU17:VHC17"/>
    <mergeCell ref="VHD17:VHL17"/>
    <mergeCell ref="VHM17:VHU17"/>
    <mergeCell ref="VDR17:VDZ17"/>
    <mergeCell ref="VEA17:VEI17"/>
    <mergeCell ref="VEJ17:VER17"/>
    <mergeCell ref="VES17:VFA17"/>
    <mergeCell ref="VFB17:VFJ17"/>
    <mergeCell ref="VFK17:VFS17"/>
    <mergeCell ref="VBP17:VBX17"/>
    <mergeCell ref="VBY17:VCG17"/>
    <mergeCell ref="VCH17:VCP17"/>
    <mergeCell ref="VCQ17:VCY17"/>
    <mergeCell ref="VCZ17:VDH17"/>
    <mergeCell ref="VDI17:VDQ17"/>
    <mergeCell ref="UZN17:UZV17"/>
    <mergeCell ref="UZW17:VAE17"/>
    <mergeCell ref="VAF17:VAN17"/>
    <mergeCell ref="VAO17:VAW17"/>
    <mergeCell ref="VAX17:VBF17"/>
    <mergeCell ref="VBG17:VBO17"/>
    <mergeCell ref="UXL17:UXT17"/>
    <mergeCell ref="UXU17:UYC17"/>
    <mergeCell ref="UYD17:UYL17"/>
    <mergeCell ref="UYM17:UYU17"/>
    <mergeCell ref="UYV17:UZD17"/>
    <mergeCell ref="UZE17:UZM17"/>
    <mergeCell ref="UVJ17:UVR17"/>
    <mergeCell ref="UVS17:UWA17"/>
    <mergeCell ref="UWB17:UWJ17"/>
    <mergeCell ref="UWK17:UWS17"/>
    <mergeCell ref="UWT17:UXB17"/>
    <mergeCell ref="UXC17:UXK17"/>
    <mergeCell ref="UTH17:UTP17"/>
    <mergeCell ref="UTQ17:UTY17"/>
    <mergeCell ref="UTZ17:UUH17"/>
    <mergeCell ref="UUI17:UUQ17"/>
    <mergeCell ref="UUR17:UUZ17"/>
    <mergeCell ref="UVA17:UVI17"/>
    <mergeCell ref="URF17:URN17"/>
    <mergeCell ref="URO17:URW17"/>
    <mergeCell ref="URX17:USF17"/>
    <mergeCell ref="USG17:USO17"/>
    <mergeCell ref="USP17:USX17"/>
    <mergeCell ref="USY17:UTG17"/>
    <mergeCell ref="UPD17:UPL17"/>
    <mergeCell ref="UPM17:UPU17"/>
    <mergeCell ref="UPV17:UQD17"/>
    <mergeCell ref="UQE17:UQM17"/>
    <mergeCell ref="UQN17:UQV17"/>
    <mergeCell ref="UQW17:URE17"/>
    <mergeCell ref="UNB17:UNJ17"/>
    <mergeCell ref="UNK17:UNS17"/>
    <mergeCell ref="UNT17:UOB17"/>
    <mergeCell ref="UOC17:UOK17"/>
    <mergeCell ref="UOL17:UOT17"/>
    <mergeCell ref="UOU17:UPC17"/>
    <mergeCell ref="UKZ17:ULH17"/>
    <mergeCell ref="ULI17:ULQ17"/>
    <mergeCell ref="ULR17:ULZ17"/>
    <mergeCell ref="UMA17:UMI17"/>
    <mergeCell ref="UMJ17:UMR17"/>
    <mergeCell ref="UMS17:UNA17"/>
    <mergeCell ref="UIX17:UJF17"/>
    <mergeCell ref="UJG17:UJO17"/>
    <mergeCell ref="UJP17:UJX17"/>
    <mergeCell ref="UJY17:UKG17"/>
    <mergeCell ref="UKH17:UKP17"/>
    <mergeCell ref="UKQ17:UKY17"/>
    <mergeCell ref="UGV17:UHD17"/>
    <mergeCell ref="UHE17:UHM17"/>
    <mergeCell ref="UHN17:UHV17"/>
    <mergeCell ref="UHW17:UIE17"/>
    <mergeCell ref="UIF17:UIN17"/>
    <mergeCell ref="UIO17:UIW17"/>
    <mergeCell ref="UET17:UFB17"/>
    <mergeCell ref="UFC17:UFK17"/>
    <mergeCell ref="UFL17:UFT17"/>
    <mergeCell ref="UFU17:UGC17"/>
    <mergeCell ref="UGD17:UGL17"/>
    <mergeCell ref="UGM17:UGU17"/>
    <mergeCell ref="UCR17:UCZ17"/>
    <mergeCell ref="UDA17:UDI17"/>
    <mergeCell ref="UDJ17:UDR17"/>
    <mergeCell ref="UDS17:UEA17"/>
    <mergeCell ref="UEB17:UEJ17"/>
    <mergeCell ref="UEK17:UES17"/>
    <mergeCell ref="UAP17:UAX17"/>
    <mergeCell ref="UAY17:UBG17"/>
    <mergeCell ref="UBH17:UBP17"/>
    <mergeCell ref="UBQ17:UBY17"/>
    <mergeCell ref="UBZ17:UCH17"/>
    <mergeCell ref="UCI17:UCQ17"/>
    <mergeCell ref="TYN17:TYV17"/>
    <mergeCell ref="TYW17:TZE17"/>
    <mergeCell ref="TZF17:TZN17"/>
    <mergeCell ref="TZO17:TZW17"/>
    <mergeCell ref="TZX17:UAF17"/>
    <mergeCell ref="UAG17:UAO17"/>
    <mergeCell ref="TWL17:TWT17"/>
    <mergeCell ref="TWU17:TXC17"/>
    <mergeCell ref="TXD17:TXL17"/>
    <mergeCell ref="TXM17:TXU17"/>
    <mergeCell ref="TXV17:TYD17"/>
    <mergeCell ref="TYE17:TYM17"/>
    <mergeCell ref="TUJ17:TUR17"/>
    <mergeCell ref="TUS17:TVA17"/>
    <mergeCell ref="TVB17:TVJ17"/>
    <mergeCell ref="TVK17:TVS17"/>
    <mergeCell ref="TVT17:TWB17"/>
    <mergeCell ref="TWC17:TWK17"/>
    <mergeCell ref="TSH17:TSP17"/>
    <mergeCell ref="TSQ17:TSY17"/>
    <mergeCell ref="TSZ17:TTH17"/>
    <mergeCell ref="TTI17:TTQ17"/>
    <mergeCell ref="TTR17:TTZ17"/>
    <mergeCell ref="TUA17:TUI17"/>
    <mergeCell ref="TQF17:TQN17"/>
    <mergeCell ref="TQO17:TQW17"/>
    <mergeCell ref="TQX17:TRF17"/>
    <mergeCell ref="TRG17:TRO17"/>
    <mergeCell ref="TRP17:TRX17"/>
    <mergeCell ref="TRY17:TSG17"/>
    <mergeCell ref="TOD17:TOL17"/>
    <mergeCell ref="TOM17:TOU17"/>
    <mergeCell ref="TOV17:TPD17"/>
    <mergeCell ref="TPE17:TPM17"/>
    <mergeCell ref="TPN17:TPV17"/>
    <mergeCell ref="TPW17:TQE17"/>
    <mergeCell ref="TMB17:TMJ17"/>
    <mergeCell ref="TMK17:TMS17"/>
    <mergeCell ref="TMT17:TNB17"/>
    <mergeCell ref="TNC17:TNK17"/>
    <mergeCell ref="TNL17:TNT17"/>
    <mergeCell ref="TNU17:TOC17"/>
    <mergeCell ref="TJZ17:TKH17"/>
    <mergeCell ref="TKI17:TKQ17"/>
    <mergeCell ref="TKR17:TKZ17"/>
    <mergeCell ref="TLA17:TLI17"/>
    <mergeCell ref="TLJ17:TLR17"/>
    <mergeCell ref="TLS17:TMA17"/>
    <mergeCell ref="THX17:TIF17"/>
    <mergeCell ref="TIG17:TIO17"/>
    <mergeCell ref="TIP17:TIX17"/>
    <mergeCell ref="TIY17:TJG17"/>
    <mergeCell ref="TJH17:TJP17"/>
    <mergeCell ref="TJQ17:TJY17"/>
    <mergeCell ref="TFV17:TGD17"/>
    <mergeCell ref="TGE17:TGM17"/>
    <mergeCell ref="TGN17:TGV17"/>
    <mergeCell ref="TGW17:THE17"/>
    <mergeCell ref="THF17:THN17"/>
    <mergeCell ref="THO17:THW17"/>
    <mergeCell ref="TDT17:TEB17"/>
    <mergeCell ref="TEC17:TEK17"/>
    <mergeCell ref="TEL17:TET17"/>
    <mergeCell ref="TEU17:TFC17"/>
    <mergeCell ref="TFD17:TFL17"/>
    <mergeCell ref="TFM17:TFU17"/>
    <mergeCell ref="TBR17:TBZ17"/>
    <mergeCell ref="TCA17:TCI17"/>
    <mergeCell ref="TCJ17:TCR17"/>
    <mergeCell ref="TCS17:TDA17"/>
    <mergeCell ref="TDB17:TDJ17"/>
    <mergeCell ref="TDK17:TDS17"/>
    <mergeCell ref="SZP17:SZX17"/>
    <mergeCell ref="SZY17:TAG17"/>
    <mergeCell ref="TAH17:TAP17"/>
    <mergeCell ref="TAQ17:TAY17"/>
    <mergeCell ref="TAZ17:TBH17"/>
    <mergeCell ref="TBI17:TBQ17"/>
    <mergeCell ref="SXN17:SXV17"/>
    <mergeCell ref="SXW17:SYE17"/>
    <mergeCell ref="SYF17:SYN17"/>
    <mergeCell ref="SYO17:SYW17"/>
    <mergeCell ref="SYX17:SZF17"/>
    <mergeCell ref="SZG17:SZO17"/>
    <mergeCell ref="SVL17:SVT17"/>
    <mergeCell ref="SVU17:SWC17"/>
    <mergeCell ref="SWD17:SWL17"/>
    <mergeCell ref="SWM17:SWU17"/>
    <mergeCell ref="SWV17:SXD17"/>
    <mergeCell ref="SXE17:SXM17"/>
    <mergeCell ref="STJ17:STR17"/>
    <mergeCell ref="STS17:SUA17"/>
    <mergeCell ref="SUB17:SUJ17"/>
    <mergeCell ref="SUK17:SUS17"/>
    <mergeCell ref="SUT17:SVB17"/>
    <mergeCell ref="SVC17:SVK17"/>
    <mergeCell ref="SRH17:SRP17"/>
    <mergeCell ref="SRQ17:SRY17"/>
    <mergeCell ref="SRZ17:SSH17"/>
    <mergeCell ref="SSI17:SSQ17"/>
    <mergeCell ref="SSR17:SSZ17"/>
    <mergeCell ref="STA17:STI17"/>
    <mergeCell ref="SPF17:SPN17"/>
    <mergeCell ref="SPO17:SPW17"/>
    <mergeCell ref="SPX17:SQF17"/>
    <mergeCell ref="SQG17:SQO17"/>
    <mergeCell ref="SQP17:SQX17"/>
    <mergeCell ref="SQY17:SRG17"/>
    <mergeCell ref="SND17:SNL17"/>
    <mergeCell ref="SNM17:SNU17"/>
    <mergeCell ref="SNV17:SOD17"/>
    <mergeCell ref="SOE17:SOM17"/>
    <mergeCell ref="SON17:SOV17"/>
    <mergeCell ref="SOW17:SPE17"/>
    <mergeCell ref="SLB17:SLJ17"/>
    <mergeCell ref="SLK17:SLS17"/>
    <mergeCell ref="SLT17:SMB17"/>
    <mergeCell ref="SMC17:SMK17"/>
    <mergeCell ref="SML17:SMT17"/>
    <mergeCell ref="SMU17:SNC17"/>
    <mergeCell ref="SIZ17:SJH17"/>
    <mergeCell ref="SJI17:SJQ17"/>
    <mergeCell ref="SJR17:SJZ17"/>
    <mergeCell ref="SKA17:SKI17"/>
    <mergeCell ref="SKJ17:SKR17"/>
    <mergeCell ref="SKS17:SLA17"/>
    <mergeCell ref="SGX17:SHF17"/>
    <mergeCell ref="SHG17:SHO17"/>
    <mergeCell ref="SHP17:SHX17"/>
    <mergeCell ref="SHY17:SIG17"/>
    <mergeCell ref="SIH17:SIP17"/>
    <mergeCell ref="SIQ17:SIY17"/>
    <mergeCell ref="SEV17:SFD17"/>
    <mergeCell ref="SFE17:SFM17"/>
    <mergeCell ref="SFN17:SFV17"/>
    <mergeCell ref="SFW17:SGE17"/>
    <mergeCell ref="SGF17:SGN17"/>
    <mergeCell ref="SGO17:SGW17"/>
    <mergeCell ref="SCT17:SDB17"/>
    <mergeCell ref="SDC17:SDK17"/>
    <mergeCell ref="SDL17:SDT17"/>
    <mergeCell ref="SDU17:SEC17"/>
    <mergeCell ref="SED17:SEL17"/>
    <mergeCell ref="SEM17:SEU17"/>
    <mergeCell ref="SAR17:SAZ17"/>
    <mergeCell ref="SBA17:SBI17"/>
    <mergeCell ref="SBJ17:SBR17"/>
    <mergeCell ref="SBS17:SCA17"/>
    <mergeCell ref="SCB17:SCJ17"/>
    <mergeCell ref="SCK17:SCS17"/>
    <mergeCell ref="RYP17:RYX17"/>
    <mergeCell ref="RYY17:RZG17"/>
    <mergeCell ref="RZH17:RZP17"/>
    <mergeCell ref="RZQ17:RZY17"/>
    <mergeCell ref="RZZ17:SAH17"/>
    <mergeCell ref="SAI17:SAQ17"/>
    <mergeCell ref="RWN17:RWV17"/>
    <mergeCell ref="RWW17:RXE17"/>
    <mergeCell ref="RXF17:RXN17"/>
    <mergeCell ref="RXO17:RXW17"/>
    <mergeCell ref="RXX17:RYF17"/>
    <mergeCell ref="RYG17:RYO17"/>
    <mergeCell ref="RUL17:RUT17"/>
    <mergeCell ref="RUU17:RVC17"/>
    <mergeCell ref="RVD17:RVL17"/>
    <mergeCell ref="RVM17:RVU17"/>
    <mergeCell ref="RVV17:RWD17"/>
    <mergeCell ref="RWE17:RWM17"/>
    <mergeCell ref="RSJ17:RSR17"/>
    <mergeCell ref="RSS17:RTA17"/>
    <mergeCell ref="RTB17:RTJ17"/>
    <mergeCell ref="RTK17:RTS17"/>
    <mergeCell ref="RTT17:RUB17"/>
    <mergeCell ref="RUC17:RUK17"/>
    <mergeCell ref="RQH17:RQP17"/>
    <mergeCell ref="RQQ17:RQY17"/>
    <mergeCell ref="RQZ17:RRH17"/>
    <mergeCell ref="RRI17:RRQ17"/>
    <mergeCell ref="RRR17:RRZ17"/>
    <mergeCell ref="RSA17:RSI17"/>
    <mergeCell ref="ROF17:RON17"/>
    <mergeCell ref="ROO17:ROW17"/>
    <mergeCell ref="ROX17:RPF17"/>
    <mergeCell ref="RPG17:RPO17"/>
    <mergeCell ref="RPP17:RPX17"/>
    <mergeCell ref="RPY17:RQG17"/>
    <mergeCell ref="RMD17:RML17"/>
    <mergeCell ref="RMM17:RMU17"/>
    <mergeCell ref="RMV17:RND17"/>
    <mergeCell ref="RNE17:RNM17"/>
    <mergeCell ref="RNN17:RNV17"/>
    <mergeCell ref="RNW17:ROE17"/>
    <mergeCell ref="RKB17:RKJ17"/>
    <mergeCell ref="RKK17:RKS17"/>
    <mergeCell ref="RKT17:RLB17"/>
    <mergeCell ref="RLC17:RLK17"/>
    <mergeCell ref="RLL17:RLT17"/>
    <mergeCell ref="RLU17:RMC17"/>
    <mergeCell ref="RHZ17:RIH17"/>
    <mergeCell ref="RII17:RIQ17"/>
    <mergeCell ref="RIR17:RIZ17"/>
    <mergeCell ref="RJA17:RJI17"/>
    <mergeCell ref="RJJ17:RJR17"/>
    <mergeCell ref="RJS17:RKA17"/>
    <mergeCell ref="RFX17:RGF17"/>
    <mergeCell ref="RGG17:RGO17"/>
    <mergeCell ref="RGP17:RGX17"/>
    <mergeCell ref="RGY17:RHG17"/>
    <mergeCell ref="RHH17:RHP17"/>
    <mergeCell ref="RHQ17:RHY17"/>
    <mergeCell ref="RDV17:RED17"/>
    <mergeCell ref="REE17:REM17"/>
    <mergeCell ref="REN17:REV17"/>
    <mergeCell ref="REW17:RFE17"/>
    <mergeCell ref="RFF17:RFN17"/>
    <mergeCell ref="RFO17:RFW17"/>
    <mergeCell ref="RBT17:RCB17"/>
    <mergeCell ref="RCC17:RCK17"/>
    <mergeCell ref="RCL17:RCT17"/>
    <mergeCell ref="RCU17:RDC17"/>
    <mergeCell ref="RDD17:RDL17"/>
    <mergeCell ref="RDM17:RDU17"/>
    <mergeCell ref="QZR17:QZZ17"/>
    <mergeCell ref="RAA17:RAI17"/>
    <mergeCell ref="RAJ17:RAR17"/>
    <mergeCell ref="RAS17:RBA17"/>
    <mergeCell ref="RBB17:RBJ17"/>
    <mergeCell ref="RBK17:RBS17"/>
    <mergeCell ref="QXP17:QXX17"/>
    <mergeCell ref="QXY17:QYG17"/>
    <mergeCell ref="QYH17:QYP17"/>
    <mergeCell ref="QYQ17:QYY17"/>
    <mergeCell ref="QYZ17:QZH17"/>
    <mergeCell ref="QZI17:QZQ17"/>
    <mergeCell ref="QVN17:QVV17"/>
    <mergeCell ref="QVW17:QWE17"/>
    <mergeCell ref="QWF17:QWN17"/>
    <mergeCell ref="QWO17:QWW17"/>
    <mergeCell ref="QWX17:QXF17"/>
    <mergeCell ref="QXG17:QXO17"/>
    <mergeCell ref="QTL17:QTT17"/>
    <mergeCell ref="QTU17:QUC17"/>
    <mergeCell ref="QUD17:QUL17"/>
    <mergeCell ref="QUM17:QUU17"/>
    <mergeCell ref="QUV17:QVD17"/>
    <mergeCell ref="QVE17:QVM17"/>
    <mergeCell ref="QRJ17:QRR17"/>
    <mergeCell ref="QRS17:QSA17"/>
    <mergeCell ref="QSB17:QSJ17"/>
    <mergeCell ref="QSK17:QSS17"/>
    <mergeCell ref="QST17:QTB17"/>
    <mergeCell ref="QTC17:QTK17"/>
    <mergeCell ref="QPH17:QPP17"/>
    <mergeCell ref="QPQ17:QPY17"/>
    <mergeCell ref="QPZ17:QQH17"/>
    <mergeCell ref="QQI17:QQQ17"/>
    <mergeCell ref="QQR17:QQZ17"/>
    <mergeCell ref="QRA17:QRI17"/>
    <mergeCell ref="QNF17:QNN17"/>
    <mergeCell ref="QNO17:QNW17"/>
    <mergeCell ref="QNX17:QOF17"/>
    <mergeCell ref="QOG17:QOO17"/>
    <mergeCell ref="QOP17:QOX17"/>
    <mergeCell ref="QOY17:QPG17"/>
    <mergeCell ref="QLD17:QLL17"/>
    <mergeCell ref="QLM17:QLU17"/>
    <mergeCell ref="QLV17:QMD17"/>
    <mergeCell ref="QME17:QMM17"/>
    <mergeCell ref="QMN17:QMV17"/>
    <mergeCell ref="QMW17:QNE17"/>
    <mergeCell ref="QJB17:QJJ17"/>
    <mergeCell ref="QJK17:QJS17"/>
    <mergeCell ref="QJT17:QKB17"/>
    <mergeCell ref="QKC17:QKK17"/>
    <mergeCell ref="QKL17:QKT17"/>
    <mergeCell ref="QKU17:QLC17"/>
    <mergeCell ref="QGZ17:QHH17"/>
    <mergeCell ref="QHI17:QHQ17"/>
    <mergeCell ref="QHR17:QHZ17"/>
    <mergeCell ref="QIA17:QII17"/>
    <mergeCell ref="QIJ17:QIR17"/>
    <mergeCell ref="QIS17:QJA17"/>
    <mergeCell ref="QEX17:QFF17"/>
    <mergeCell ref="QFG17:QFO17"/>
    <mergeCell ref="QFP17:QFX17"/>
    <mergeCell ref="QFY17:QGG17"/>
    <mergeCell ref="QGH17:QGP17"/>
    <mergeCell ref="QGQ17:QGY17"/>
    <mergeCell ref="QCV17:QDD17"/>
    <mergeCell ref="QDE17:QDM17"/>
    <mergeCell ref="QDN17:QDV17"/>
    <mergeCell ref="QDW17:QEE17"/>
    <mergeCell ref="QEF17:QEN17"/>
    <mergeCell ref="QEO17:QEW17"/>
    <mergeCell ref="QAT17:QBB17"/>
    <mergeCell ref="QBC17:QBK17"/>
    <mergeCell ref="QBL17:QBT17"/>
    <mergeCell ref="QBU17:QCC17"/>
    <mergeCell ref="QCD17:QCL17"/>
    <mergeCell ref="QCM17:QCU17"/>
    <mergeCell ref="PYR17:PYZ17"/>
    <mergeCell ref="PZA17:PZI17"/>
    <mergeCell ref="PZJ17:PZR17"/>
    <mergeCell ref="PZS17:QAA17"/>
    <mergeCell ref="QAB17:QAJ17"/>
    <mergeCell ref="QAK17:QAS17"/>
    <mergeCell ref="PWP17:PWX17"/>
    <mergeCell ref="PWY17:PXG17"/>
    <mergeCell ref="PXH17:PXP17"/>
    <mergeCell ref="PXQ17:PXY17"/>
    <mergeCell ref="PXZ17:PYH17"/>
    <mergeCell ref="PYI17:PYQ17"/>
    <mergeCell ref="PUN17:PUV17"/>
    <mergeCell ref="PUW17:PVE17"/>
    <mergeCell ref="PVF17:PVN17"/>
    <mergeCell ref="PVO17:PVW17"/>
    <mergeCell ref="PVX17:PWF17"/>
    <mergeCell ref="PWG17:PWO17"/>
    <mergeCell ref="PSL17:PST17"/>
    <mergeCell ref="PSU17:PTC17"/>
    <mergeCell ref="PTD17:PTL17"/>
    <mergeCell ref="PTM17:PTU17"/>
    <mergeCell ref="PTV17:PUD17"/>
    <mergeCell ref="PUE17:PUM17"/>
    <mergeCell ref="PQJ17:PQR17"/>
    <mergeCell ref="PQS17:PRA17"/>
    <mergeCell ref="PRB17:PRJ17"/>
    <mergeCell ref="PRK17:PRS17"/>
    <mergeCell ref="PRT17:PSB17"/>
    <mergeCell ref="PSC17:PSK17"/>
    <mergeCell ref="POH17:POP17"/>
    <mergeCell ref="POQ17:POY17"/>
    <mergeCell ref="POZ17:PPH17"/>
    <mergeCell ref="PPI17:PPQ17"/>
    <mergeCell ref="PPR17:PPZ17"/>
    <mergeCell ref="PQA17:PQI17"/>
    <mergeCell ref="PMF17:PMN17"/>
    <mergeCell ref="PMO17:PMW17"/>
    <mergeCell ref="PMX17:PNF17"/>
    <mergeCell ref="PNG17:PNO17"/>
    <mergeCell ref="PNP17:PNX17"/>
    <mergeCell ref="PNY17:POG17"/>
    <mergeCell ref="PKD17:PKL17"/>
    <mergeCell ref="PKM17:PKU17"/>
    <mergeCell ref="PKV17:PLD17"/>
    <mergeCell ref="PLE17:PLM17"/>
    <mergeCell ref="PLN17:PLV17"/>
    <mergeCell ref="PLW17:PME17"/>
    <mergeCell ref="PIB17:PIJ17"/>
    <mergeCell ref="PIK17:PIS17"/>
    <mergeCell ref="PIT17:PJB17"/>
    <mergeCell ref="PJC17:PJK17"/>
    <mergeCell ref="PJL17:PJT17"/>
    <mergeCell ref="PJU17:PKC17"/>
    <mergeCell ref="PFZ17:PGH17"/>
    <mergeCell ref="PGI17:PGQ17"/>
    <mergeCell ref="PGR17:PGZ17"/>
    <mergeCell ref="PHA17:PHI17"/>
    <mergeCell ref="PHJ17:PHR17"/>
    <mergeCell ref="PHS17:PIA17"/>
    <mergeCell ref="PDX17:PEF17"/>
    <mergeCell ref="PEG17:PEO17"/>
    <mergeCell ref="PEP17:PEX17"/>
    <mergeCell ref="PEY17:PFG17"/>
    <mergeCell ref="PFH17:PFP17"/>
    <mergeCell ref="PFQ17:PFY17"/>
    <mergeCell ref="PBV17:PCD17"/>
    <mergeCell ref="PCE17:PCM17"/>
    <mergeCell ref="PCN17:PCV17"/>
    <mergeCell ref="PCW17:PDE17"/>
    <mergeCell ref="PDF17:PDN17"/>
    <mergeCell ref="PDO17:PDW17"/>
    <mergeCell ref="OZT17:PAB17"/>
    <mergeCell ref="PAC17:PAK17"/>
    <mergeCell ref="PAL17:PAT17"/>
    <mergeCell ref="PAU17:PBC17"/>
    <mergeCell ref="PBD17:PBL17"/>
    <mergeCell ref="PBM17:PBU17"/>
    <mergeCell ref="OXR17:OXZ17"/>
    <mergeCell ref="OYA17:OYI17"/>
    <mergeCell ref="OYJ17:OYR17"/>
    <mergeCell ref="OYS17:OZA17"/>
    <mergeCell ref="OZB17:OZJ17"/>
    <mergeCell ref="OZK17:OZS17"/>
    <mergeCell ref="OVP17:OVX17"/>
    <mergeCell ref="OVY17:OWG17"/>
    <mergeCell ref="OWH17:OWP17"/>
    <mergeCell ref="OWQ17:OWY17"/>
    <mergeCell ref="OWZ17:OXH17"/>
    <mergeCell ref="OXI17:OXQ17"/>
    <mergeCell ref="OTN17:OTV17"/>
    <mergeCell ref="OTW17:OUE17"/>
    <mergeCell ref="OUF17:OUN17"/>
    <mergeCell ref="OUO17:OUW17"/>
    <mergeCell ref="OUX17:OVF17"/>
    <mergeCell ref="OVG17:OVO17"/>
    <mergeCell ref="ORL17:ORT17"/>
    <mergeCell ref="ORU17:OSC17"/>
    <mergeCell ref="OSD17:OSL17"/>
    <mergeCell ref="OSM17:OSU17"/>
    <mergeCell ref="OSV17:OTD17"/>
    <mergeCell ref="OTE17:OTM17"/>
    <mergeCell ref="OPJ17:OPR17"/>
    <mergeCell ref="OPS17:OQA17"/>
    <mergeCell ref="OQB17:OQJ17"/>
    <mergeCell ref="OQK17:OQS17"/>
    <mergeCell ref="OQT17:ORB17"/>
    <mergeCell ref="ORC17:ORK17"/>
    <mergeCell ref="ONH17:ONP17"/>
    <mergeCell ref="ONQ17:ONY17"/>
    <mergeCell ref="ONZ17:OOH17"/>
    <mergeCell ref="OOI17:OOQ17"/>
    <mergeCell ref="OOR17:OOZ17"/>
    <mergeCell ref="OPA17:OPI17"/>
    <mergeCell ref="OLF17:OLN17"/>
    <mergeCell ref="OLO17:OLW17"/>
    <mergeCell ref="OLX17:OMF17"/>
    <mergeCell ref="OMG17:OMO17"/>
    <mergeCell ref="OMP17:OMX17"/>
    <mergeCell ref="OMY17:ONG17"/>
    <mergeCell ref="OJD17:OJL17"/>
    <mergeCell ref="OJM17:OJU17"/>
    <mergeCell ref="OJV17:OKD17"/>
    <mergeCell ref="OKE17:OKM17"/>
    <mergeCell ref="OKN17:OKV17"/>
    <mergeCell ref="OKW17:OLE17"/>
    <mergeCell ref="OHB17:OHJ17"/>
    <mergeCell ref="OHK17:OHS17"/>
    <mergeCell ref="OHT17:OIB17"/>
    <mergeCell ref="OIC17:OIK17"/>
    <mergeCell ref="OIL17:OIT17"/>
    <mergeCell ref="OIU17:OJC17"/>
    <mergeCell ref="OEZ17:OFH17"/>
    <mergeCell ref="OFI17:OFQ17"/>
    <mergeCell ref="OFR17:OFZ17"/>
    <mergeCell ref="OGA17:OGI17"/>
    <mergeCell ref="OGJ17:OGR17"/>
    <mergeCell ref="OGS17:OHA17"/>
    <mergeCell ref="OCX17:ODF17"/>
    <mergeCell ref="ODG17:ODO17"/>
    <mergeCell ref="ODP17:ODX17"/>
    <mergeCell ref="ODY17:OEG17"/>
    <mergeCell ref="OEH17:OEP17"/>
    <mergeCell ref="OEQ17:OEY17"/>
    <mergeCell ref="OAV17:OBD17"/>
    <mergeCell ref="OBE17:OBM17"/>
    <mergeCell ref="OBN17:OBV17"/>
    <mergeCell ref="OBW17:OCE17"/>
    <mergeCell ref="OCF17:OCN17"/>
    <mergeCell ref="OCO17:OCW17"/>
    <mergeCell ref="NYT17:NZB17"/>
    <mergeCell ref="NZC17:NZK17"/>
    <mergeCell ref="NZL17:NZT17"/>
    <mergeCell ref="NZU17:OAC17"/>
    <mergeCell ref="OAD17:OAL17"/>
    <mergeCell ref="OAM17:OAU17"/>
    <mergeCell ref="NWR17:NWZ17"/>
    <mergeCell ref="NXA17:NXI17"/>
    <mergeCell ref="NXJ17:NXR17"/>
    <mergeCell ref="NXS17:NYA17"/>
    <mergeCell ref="NYB17:NYJ17"/>
    <mergeCell ref="NYK17:NYS17"/>
    <mergeCell ref="NUP17:NUX17"/>
    <mergeCell ref="NUY17:NVG17"/>
    <mergeCell ref="NVH17:NVP17"/>
    <mergeCell ref="NVQ17:NVY17"/>
    <mergeCell ref="NVZ17:NWH17"/>
    <mergeCell ref="NWI17:NWQ17"/>
    <mergeCell ref="NSN17:NSV17"/>
    <mergeCell ref="NSW17:NTE17"/>
    <mergeCell ref="NTF17:NTN17"/>
    <mergeCell ref="NTO17:NTW17"/>
    <mergeCell ref="NTX17:NUF17"/>
    <mergeCell ref="NUG17:NUO17"/>
    <mergeCell ref="NQL17:NQT17"/>
    <mergeCell ref="NQU17:NRC17"/>
    <mergeCell ref="NRD17:NRL17"/>
    <mergeCell ref="NRM17:NRU17"/>
    <mergeCell ref="NRV17:NSD17"/>
    <mergeCell ref="NSE17:NSM17"/>
    <mergeCell ref="NOJ17:NOR17"/>
    <mergeCell ref="NOS17:NPA17"/>
    <mergeCell ref="NPB17:NPJ17"/>
    <mergeCell ref="NPK17:NPS17"/>
    <mergeCell ref="NPT17:NQB17"/>
    <mergeCell ref="NQC17:NQK17"/>
    <mergeCell ref="NMH17:NMP17"/>
    <mergeCell ref="NMQ17:NMY17"/>
    <mergeCell ref="NMZ17:NNH17"/>
    <mergeCell ref="NNI17:NNQ17"/>
    <mergeCell ref="NNR17:NNZ17"/>
    <mergeCell ref="NOA17:NOI17"/>
    <mergeCell ref="NKF17:NKN17"/>
    <mergeCell ref="NKO17:NKW17"/>
    <mergeCell ref="NKX17:NLF17"/>
    <mergeCell ref="NLG17:NLO17"/>
    <mergeCell ref="NLP17:NLX17"/>
    <mergeCell ref="NLY17:NMG17"/>
    <mergeCell ref="NID17:NIL17"/>
    <mergeCell ref="NIM17:NIU17"/>
    <mergeCell ref="NIV17:NJD17"/>
    <mergeCell ref="NJE17:NJM17"/>
    <mergeCell ref="NJN17:NJV17"/>
    <mergeCell ref="NJW17:NKE17"/>
    <mergeCell ref="NGB17:NGJ17"/>
    <mergeCell ref="NGK17:NGS17"/>
    <mergeCell ref="NGT17:NHB17"/>
    <mergeCell ref="NHC17:NHK17"/>
    <mergeCell ref="NHL17:NHT17"/>
    <mergeCell ref="NHU17:NIC17"/>
    <mergeCell ref="NDZ17:NEH17"/>
    <mergeCell ref="NEI17:NEQ17"/>
    <mergeCell ref="NER17:NEZ17"/>
    <mergeCell ref="NFA17:NFI17"/>
    <mergeCell ref="NFJ17:NFR17"/>
    <mergeCell ref="NFS17:NGA17"/>
    <mergeCell ref="NBX17:NCF17"/>
    <mergeCell ref="NCG17:NCO17"/>
    <mergeCell ref="NCP17:NCX17"/>
    <mergeCell ref="NCY17:NDG17"/>
    <mergeCell ref="NDH17:NDP17"/>
    <mergeCell ref="NDQ17:NDY17"/>
    <mergeCell ref="MZV17:NAD17"/>
    <mergeCell ref="NAE17:NAM17"/>
    <mergeCell ref="NAN17:NAV17"/>
    <mergeCell ref="NAW17:NBE17"/>
    <mergeCell ref="NBF17:NBN17"/>
    <mergeCell ref="NBO17:NBW17"/>
    <mergeCell ref="MXT17:MYB17"/>
    <mergeCell ref="MYC17:MYK17"/>
    <mergeCell ref="MYL17:MYT17"/>
    <mergeCell ref="MYU17:MZC17"/>
    <mergeCell ref="MZD17:MZL17"/>
    <mergeCell ref="MZM17:MZU17"/>
    <mergeCell ref="MVR17:MVZ17"/>
    <mergeCell ref="MWA17:MWI17"/>
    <mergeCell ref="MWJ17:MWR17"/>
    <mergeCell ref="MWS17:MXA17"/>
    <mergeCell ref="MXB17:MXJ17"/>
    <mergeCell ref="MXK17:MXS17"/>
    <mergeCell ref="MTP17:MTX17"/>
    <mergeCell ref="MTY17:MUG17"/>
    <mergeCell ref="MUH17:MUP17"/>
    <mergeCell ref="MUQ17:MUY17"/>
    <mergeCell ref="MUZ17:MVH17"/>
    <mergeCell ref="MVI17:MVQ17"/>
    <mergeCell ref="MRN17:MRV17"/>
    <mergeCell ref="MRW17:MSE17"/>
    <mergeCell ref="MSF17:MSN17"/>
    <mergeCell ref="MSO17:MSW17"/>
    <mergeCell ref="MSX17:MTF17"/>
    <mergeCell ref="MTG17:MTO17"/>
    <mergeCell ref="MPL17:MPT17"/>
    <mergeCell ref="MPU17:MQC17"/>
    <mergeCell ref="MQD17:MQL17"/>
    <mergeCell ref="MQM17:MQU17"/>
    <mergeCell ref="MQV17:MRD17"/>
    <mergeCell ref="MRE17:MRM17"/>
    <mergeCell ref="MNJ17:MNR17"/>
    <mergeCell ref="MNS17:MOA17"/>
    <mergeCell ref="MOB17:MOJ17"/>
    <mergeCell ref="MOK17:MOS17"/>
    <mergeCell ref="MOT17:MPB17"/>
    <mergeCell ref="MPC17:MPK17"/>
    <mergeCell ref="MLH17:MLP17"/>
    <mergeCell ref="MLQ17:MLY17"/>
    <mergeCell ref="MLZ17:MMH17"/>
    <mergeCell ref="MMI17:MMQ17"/>
    <mergeCell ref="MMR17:MMZ17"/>
    <mergeCell ref="MNA17:MNI17"/>
    <mergeCell ref="MJF17:MJN17"/>
    <mergeCell ref="MJO17:MJW17"/>
    <mergeCell ref="MJX17:MKF17"/>
    <mergeCell ref="MKG17:MKO17"/>
    <mergeCell ref="MKP17:MKX17"/>
    <mergeCell ref="MKY17:MLG17"/>
    <mergeCell ref="MHD17:MHL17"/>
    <mergeCell ref="MHM17:MHU17"/>
    <mergeCell ref="MHV17:MID17"/>
    <mergeCell ref="MIE17:MIM17"/>
    <mergeCell ref="MIN17:MIV17"/>
    <mergeCell ref="MIW17:MJE17"/>
    <mergeCell ref="MFB17:MFJ17"/>
    <mergeCell ref="MFK17:MFS17"/>
    <mergeCell ref="MFT17:MGB17"/>
    <mergeCell ref="MGC17:MGK17"/>
    <mergeCell ref="MGL17:MGT17"/>
    <mergeCell ref="MGU17:MHC17"/>
    <mergeCell ref="MCZ17:MDH17"/>
    <mergeCell ref="MDI17:MDQ17"/>
    <mergeCell ref="MDR17:MDZ17"/>
    <mergeCell ref="MEA17:MEI17"/>
    <mergeCell ref="MEJ17:MER17"/>
    <mergeCell ref="MES17:MFA17"/>
    <mergeCell ref="MAX17:MBF17"/>
    <mergeCell ref="MBG17:MBO17"/>
    <mergeCell ref="MBP17:MBX17"/>
    <mergeCell ref="MBY17:MCG17"/>
    <mergeCell ref="MCH17:MCP17"/>
    <mergeCell ref="MCQ17:MCY17"/>
    <mergeCell ref="LYV17:LZD17"/>
    <mergeCell ref="LZE17:LZM17"/>
    <mergeCell ref="LZN17:LZV17"/>
    <mergeCell ref="LZW17:MAE17"/>
    <mergeCell ref="MAF17:MAN17"/>
    <mergeCell ref="MAO17:MAW17"/>
    <mergeCell ref="LWT17:LXB17"/>
    <mergeCell ref="LXC17:LXK17"/>
    <mergeCell ref="LXL17:LXT17"/>
    <mergeCell ref="LXU17:LYC17"/>
    <mergeCell ref="LYD17:LYL17"/>
    <mergeCell ref="LYM17:LYU17"/>
    <mergeCell ref="LUR17:LUZ17"/>
    <mergeCell ref="LVA17:LVI17"/>
    <mergeCell ref="LVJ17:LVR17"/>
    <mergeCell ref="LVS17:LWA17"/>
    <mergeCell ref="LWB17:LWJ17"/>
    <mergeCell ref="LWK17:LWS17"/>
    <mergeCell ref="LSP17:LSX17"/>
    <mergeCell ref="LSY17:LTG17"/>
    <mergeCell ref="LTH17:LTP17"/>
    <mergeCell ref="LTQ17:LTY17"/>
    <mergeCell ref="LTZ17:LUH17"/>
    <mergeCell ref="LUI17:LUQ17"/>
    <mergeCell ref="LQN17:LQV17"/>
    <mergeCell ref="LQW17:LRE17"/>
    <mergeCell ref="LRF17:LRN17"/>
    <mergeCell ref="LRO17:LRW17"/>
    <mergeCell ref="LRX17:LSF17"/>
    <mergeCell ref="LSG17:LSO17"/>
    <mergeCell ref="LOL17:LOT17"/>
    <mergeCell ref="LOU17:LPC17"/>
    <mergeCell ref="LPD17:LPL17"/>
    <mergeCell ref="LPM17:LPU17"/>
    <mergeCell ref="LPV17:LQD17"/>
    <mergeCell ref="LQE17:LQM17"/>
    <mergeCell ref="LMJ17:LMR17"/>
    <mergeCell ref="LMS17:LNA17"/>
    <mergeCell ref="LNB17:LNJ17"/>
    <mergeCell ref="LNK17:LNS17"/>
    <mergeCell ref="LNT17:LOB17"/>
    <mergeCell ref="LOC17:LOK17"/>
    <mergeCell ref="LKH17:LKP17"/>
    <mergeCell ref="LKQ17:LKY17"/>
    <mergeCell ref="LKZ17:LLH17"/>
    <mergeCell ref="LLI17:LLQ17"/>
    <mergeCell ref="LLR17:LLZ17"/>
    <mergeCell ref="LMA17:LMI17"/>
    <mergeCell ref="LIF17:LIN17"/>
    <mergeCell ref="LIO17:LIW17"/>
    <mergeCell ref="LIX17:LJF17"/>
    <mergeCell ref="LJG17:LJO17"/>
    <mergeCell ref="LJP17:LJX17"/>
    <mergeCell ref="LJY17:LKG17"/>
    <mergeCell ref="LGD17:LGL17"/>
    <mergeCell ref="LGM17:LGU17"/>
    <mergeCell ref="LGV17:LHD17"/>
    <mergeCell ref="LHE17:LHM17"/>
    <mergeCell ref="LHN17:LHV17"/>
    <mergeCell ref="LHW17:LIE17"/>
    <mergeCell ref="LEB17:LEJ17"/>
    <mergeCell ref="LEK17:LES17"/>
    <mergeCell ref="LET17:LFB17"/>
    <mergeCell ref="LFC17:LFK17"/>
    <mergeCell ref="LFL17:LFT17"/>
    <mergeCell ref="LFU17:LGC17"/>
    <mergeCell ref="LBZ17:LCH17"/>
    <mergeCell ref="LCI17:LCQ17"/>
    <mergeCell ref="LCR17:LCZ17"/>
    <mergeCell ref="LDA17:LDI17"/>
    <mergeCell ref="LDJ17:LDR17"/>
    <mergeCell ref="LDS17:LEA17"/>
    <mergeCell ref="KZX17:LAF17"/>
    <mergeCell ref="LAG17:LAO17"/>
    <mergeCell ref="LAP17:LAX17"/>
    <mergeCell ref="LAY17:LBG17"/>
    <mergeCell ref="LBH17:LBP17"/>
    <mergeCell ref="LBQ17:LBY17"/>
    <mergeCell ref="KXV17:KYD17"/>
    <mergeCell ref="KYE17:KYM17"/>
    <mergeCell ref="KYN17:KYV17"/>
    <mergeCell ref="KYW17:KZE17"/>
    <mergeCell ref="KZF17:KZN17"/>
    <mergeCell ref="KZO17:KZW17"/>
    <mergeCell ref="KVT17:KWB17"/>
    <mergeCell ref="KWC17:KWK17"/>
    <mergeCell ref="KWL17:KWT17"/>
    <mergeCell ref="KWU17:KXC17"/>
    <mergeCell ref="KXD17:KXL17"/>
    <mergeCell ref="KXM17:KXU17"/>
    <mergeCell ref="KTR17:KTZ17"/>
    <mergeCell ref="KUA17:KUI17"/>
    <mergeCell ref="KUJ17:KUR17"/>
    <mergeCell ref="KUS17:KVA17"/>
    <mergeCell ref="KVB17:KVJ17"/>
    <mergeCell ref="KVK17:KVS17"/>
    <mergeCell ref="KRP17:KRX17"/>
    <mergeCell ref="KRY17:KSG17"/>
    <mergeCell ref="KSH17:KSP17"/>
    <mergeCell ref="KSQ17:KSY17"/>
    <mergeCell ref="KSZ17:KTH17"/>
    <mergeCell ref="KTI17:KTQ17"/>
    <mergeCell ref="KPN17:KPV17"/>
    <mergeCell ref="KPW17:KQE17"/>
    <mergeCell ref="KQF17:KQN17"/>
    <mergeCell ref="KQO17:KQW17"/>
    <mergeCell ref="KQX17:KRF17"/>
    <mergeCell ref="KRG17:KRO17"/>
    <mergeCell ref="KNL17:KNT17"/>
    <mergeCell ref="KNU17:KOC17"/>
    <mergeCell ref="KOD17:KOL17"/>
    <mergeCell ref="KOM17:KOU17"/>
    <mergeCell ref="KOV17:KPD17"/>
    <mergeCell ref="KPE17:KPM17"/>
    <mergeCell ref="KLJ17:KLR17"/>
    <mergeCell ref="KLS17:KMA17"/>
    <mergeCell ref="KMB17:KMJ17"/>
    <mergeCell ref="KMK17:KMS17"/>
    <mergeCell ref="KMT17:KNB17"/>
    <mergeCell ref="KNC17:KNK17"/>
    <mergeCell ref="KJH17:KJP17"/>
    <mergeCell ref="KJQ17:KJY17"/>
    <mergeCell ref="KJZ17:KKH17"/>
    <mergeCell ref="KKI17:KKQ17"/>
    <mergeCell ref="KKR17:KKZ17"/>
    <mergeCell ref="KLA17:KLI17"/>
    <mergeCell ref="KHF17:KHN17"/>
    <mergeCell ref="KHO17:KHW17"/>
    <mergeCell ref="KHX17:KIF17"/>
    <mergeCell ref="KIG17:KIO17"/>
    <mergeCell ref="KIP17:KIX17"/>
    <mergeCell ref="KIY17:KJG17"/>
    <mergeCell ref="KFD17:KFL17"/>
    <mergeCell ref="KFM17:KFU17"/>
    <mergeCell ref="KFV17:KGD17"/>
    <mergeCell ref="KGE17:KGM17"/>
    <mergeCell ref="KGN17:KGV17"/>
    <mergeCell ref="KGW17:KHE17"/>
    <mergeCell ref="KDB17:KDJ17"/>
    <mergeCell ref="KDK17:KDS17"/>
    <mergeCell ref="KDT17:KEB17"/>
    <mergeCell ref="KEC17:KEK17"/>
    <mergeCell ref="KEL17:KET17"/>
    <mergeCell ref="KEU17:KFC17"/>
    <mergeCell ref="KAZ17:KBH17"/>
    <mergeCell ref="KBI17:KBQ17"/>
    <mergeCell ref="KBR17:KBZ17"/>
    <mergeCell ref="KCA17:KCI17"/>
    <mergeCell ref="KCJ17:KCR17"/>
    <mergeCell ref="KCS17:KDA17"/>
    <mergeCell ref="JYX17:JZF17"/>
    <mergeCell ref="JZG17:JZO17"/>
    <mergeCell ref="JZP17:JZX17"/>
    <mergeCell ref="JZY17:KAG17"/>
    <mergeCell ref="KAH17:KAP17"/>
    <mergeCell ref="KAQ17:KAY17"/>
    <mergeCell ref="JWV17:JXD17"/>
    <mergeCell ref="JXE17:JXM17"/>
    <mergeCell ref="JXN17:JXV17"/>
    <mergeCell ref="JXW17:JYE17"/>
    <mergeCell ref="JYF17:JYN17"/>
    <mergeCell ref="JYO17:JYW17"/>
    <mergeCell ref="JUT17:JVB17"/>
    <mergeCell ref="JVC17:JVK17"/>
    <mergeCell ref="JVL17:JVT17"/>
    <mergeCell ref="JVU17:JWC17"/>
    <mergeCell ref="JWD17:JWL17"/>
    <mergeCell ref="JWM17:JWU17"/>
    <mergeCell ref="JSR17:JSZ17"/>
    <mergeCell ref="JTA17:JTI17"/>
    <mergeCell ref="JTJ17:JTR17"/>
    <mergeCell ref="JTS17:JUA17"/>
    <mergeCell ref="JUB17:JUJ17"/>
    <mergeCell ref="JUK17:JUS17"/>
    <mergeCell ref="JQP17:JQX17"/>
    <mergeCell ref="JQY17:JRG17"/>
    <mergeCell ref="JRH17:JRP17"/>
    <mergeCell ref="JRQ17:JRY17"/>
    <mergeCell ref="JRZ17:JSH17"/>
    <mergeCell ref="JSI17:JSQ17"/>
    <mergeCell ref="JON17:JOV17"/>
    <mergeCell ref="JOW17:JPE17"/>
    <mergeCell ref="JPF17:JPN17"/>
    <mergeCell ref="JPO17:JPW17"/>
    <mergeCell ref="JPX17:JQF17"/>
    <mergeCell ref="JQG17:JQO17"/>
    <mergeCell ref="JML17:JMT17"/>
    <mergeCell ref="JMU17:JNC17"/>
    <mergeCell ref="JND17:JNL17"/>
    <mergeCell ref="JNM17:JNU17"/>
    <mergeCell ref="JNV17:JOD17"/>
    <mergeCell ref="JOE17:JOM17"/>
    <mergeCell ref="JKJ17:JKR17"/>
    <mergeCell ref="JKS17:JLA17"/>
    <mergeCell ref="JLB17:JLJ17"/>
    <mergeCell ref="JLK17:JLS17"/>
    <mergeCell ref="JLT17:JMB17"/>
    <mergeCell ref="JMC17:JMK17"/>
    <mergeCell ref="JIH17:JIP17"/>
    <mergeCell ref="JIQ17:JIY17"/>
    <mergeCell ref="JIZ17:JJH17"/>
    <mergeCell ref="JJI17:JJQ17"/>
    <mergeCell ref="JJR17:JJZ17"/>
    <mergeCell ref="JKA17:JKI17"/>
    <mergeCell ref="JGF17:JGN17"/>
    <mergeCell ref="JGO17:JGW17"/>
    <mergeCell ref="JGX17:JHF17"/>
    <mergeCell ref="JHG17:JHO17"/>
    <mergeCell ref="JHP17:JHX17"/>
    <mergeCell ref="JHY17:JIG17"/>
    <mergeCell ref="JED17:JEL17"/>
    <mergeCell ref="JEM17:JEU17"/>
    <mergeCell ref="JEV17:JFD17"/>
    <mergeCell ref="JFE17:JFM17"/>
    <mergeCell ref="JFN17:JFV17"/>
    <mergeCell ref="JFW17:JGE17"/>
    <mergeCell ref="JCB17:JCJ17"/>
    <mergeCell ref="JCK17:JCS17"/>
    <mergeCell ref="JCT17:JDB17"/>
    <mergeCell ref="JDC17:JDK17"/>
    <mergeCell ref="JDL17:JDT17"/>
    <mergeCell ref="JDU17:JEC17"/>
    <mergeCell ref="IZZ17:JAH17"/>
    <mergeCell ref="JAI17:JAQ17"/>
    <mergeCell ref="JAR17:JAZ17"/>
    <mergeCell ref="JBA17:JBI17"/>
    <mergeCell ref="JBJ17:JBR17"/>
    <mergeCell ref="JBS17:JCA17"/>
    <mergeCell ref="IXX17:IYF17"/>
    <mergeCell ref="IYG17:IYO17"/>
    <mergeCell ref="IYP17:IYX17"/>
    <mergeCell ref="IYY17:IZG17"/>
    <mergeCell ref="IZH17:IZP17"/>
    <mergeCell ref="IZQ17:IZY17"/>
    <mergeCell ref="IVV17:IWD17"/>
    <mergeCell ref="IWE17:IWM17"/>
    <mergeCell ref="IWN17:IWV17"/>
    <mergeCell ref="IWW17:IXE17"/>
    <mergeCell ref="IXF17:IXN17"/>
    <mergeCell ref="IXO17:IXW17"/>
    <mergeCell ref="ITT17:IUB17"/>
    <mergeCell ref="IUC17:IUK17"/>
    <mergeCell ref="IUL17:IUT17"/>
    <mergeCell ref="IUU17:IVC17"/>
    <mergeCell ref="IVD17:IVL17"/>
    <mergeCell ref="IVM17:IVU17"/>
    <mergeCell ref="IRR17:IRZ17"/>
    <mergeCell ref="ISA17:ISI17"/>
    <mergeCell ref="ISJ17:ISR17"/>
    <mergeCell ref="ISS17:ITA17"/>
    <mergeCell ref="ITB17:ITJ17"/>
    <mergeCell ref="ITK17:ITS17"/>
    <mergeCell ref="IPP17:IPX17"/>
    <mergeCell ref="IPY17:IQG17"/>
    <mergeCell ref="IQH17:IQP17"/>
    <mergeCell ref="IQQ17:IQY17"/>
    <mergeCell ref="IQZ17:IRH17"/>
    <mergeCell ref="IRI17:IRQ17"/>
    <mergeCell ref="INN17:INV17"/>
    <mergeCell ref="INW17:IOE17"/>
    <mergeCell ref="IOF17:ION17"/>
    <mergeCell ref="IOO17:IOW17"/>
    <mergeCell ref="IOX17:IPF17"/>
    <mergeCell ref="IPG17:IPO17"/>
    <mergeCell ref="ILL17:ILT17"/>
    <mergeCell ref="ILU17:IMC17"/>
    <mergeCell ref="IMD17:IML17"/>
    <mergeCell ref="IMM17:IMU17"/>
    <mergeCell ref="IMV17:IND17"/>
    <mergeCell ref="INE17:INM17"/>
    <mergeCell ref="IJJ17:IJR17"/>
    <mergeCell ref="IJS17:IKA17"/>
    <mergeCell ref="IKB17:IKJ17"/>
    <mergeCell ref="IKK17:IKS17"/>
    <mergeCell ref="IKT17:ILB17"/>
    <mergeCell ref="ILC17:ILK17"/>
    <mergeCell ref="IHH17:IHP17"/>
    <mergeCell ref="IHQ17:IHY17"/>
    <mergeCell ref="IHZ17:IIH17"/>
    <mergeCell ref="III17:IIQ17"/>
    <mergeCell ref="IIR17:IIZ17"/>
    <mergeCell ref="IJA17:IJI17"/>
    <mergeCell ref="IFF17:IFN17"/>
    <mergeCell ref="IFO17:IFW17"/>
    <mergeCell ref="IFX17:IGF17"/>
    <mergeCell ref="IGG17:IGO17"/>
    <mergeCell ref="IGP17:IGX17"/>
    <mergeCell ref="IGY17:IHG17"/>
    <mergeCell ref="IDD17:IDL17"/>
    <mergeCell ref="IDM17:IDU17"/>
    <mergeCell ref="IDV17:IED17"/>
    <mergeCell ref="IEE17:IEM17"/>
    <mergeCell ref="IEN17:IEV17"/>
    <mergeCell ref="IEW17:IFE17"/>
    <mergeCell ref="IBB17:IBJ17"/>
    <mergeCell ref="IBK17:IBS17"/>
    <mergeCell ref="IBT17:ICB17"/>
    <mergeCell ref="ICC17:ICK17"/>
    <mergeCell ref="ICL17:ICT17"/>
    <mergeCell ref="ICU17:IDC17"/>
    <mergeCell ref="HYZ17:HZH17"/>
    <mergeCell ref="HZI17:HZQ17"/>
    <mergeCell ref="HZR17:HZZ17"/>
    <mergeCell ref="IAA17:IAI17"/>
    <mergeCell ref="IAJ17:IAR17"/>
    <mergeCell ref="IAS17:IBA17"/>
    <mergeCell ref="HWX17:HXF17"/>
    <mergeCell ref="HXG17:HXO17"/>
    <mergeCell ref="HXP17:HXX17"/>
    <mergeCell ref="HXY17:HYG17"/>
    <mergeCell ref="HYH17:HYP17"/>
    <mergeCell ref="HYQ17:HYY17"/>
    <mergeCell ref="HUV17:HVD17"/>
    <mergeCell ref="HVE17:HVM17"/>
    <mergeCell ref="HVN17:HVV17"/>
    <mergeCell ref="HVW17:HWE17"/>
    <mergeCell ref="HWF17:HWN17"/>
    <mergeCell ref="HWO17:HWW17"/>
    <mergeCell ref="HST17:HTB17"/>
    <mergeCell ref="HTC17:HTK17"/>
    <mergeCell ref="HTL17:HTT17"/>
    <mergeCell ref="HTU17:HUC17"/>
    <mergeCell ref="HUD17:HUL17"/>
    <mergeCell ref="HUM17:HUU17"/>
    <mergeCell ref="HQR17:HQZ17"/>
    <mergeCell ref="HRA17:HRI17"/>
    <mergeCell ref="HRJ17:HRR17"/>
    <mergeCell ref="HRS17:HSA17"/>
    <mergeCell ref="HSB17:HSJ17"/>
    <mergeCell ref="HSK17:HSS17"/>
    <mergeCell ref="HOP17:HOX17"/>
    <mergeCell ref="HOY17:HPG17"/>
    <mergeCell ref="HPH17:HPP17"/>
    <mergeCell ref="HPQ17:HPY17"/>
    <mergeCell ref="HPZ17:HQH17"/>
    <mergeCell ref="HQI17:HQQ17"/>
    <mergeCell ref="HMN17:HMV17"/>
    <mergeCell ref="HMW17:HNE17"/>
    <mergeCell ref="HNF17:HNN17"/>
    <mergeCell ref="HNO17:HNW17"/>
    <mergeCell ref="HNX17:HOF17"/>
    <mergeCell ref="HOG17:HOO17"/>
    <mergeCell ref="HKL17:HKT17"/>
    <mergeCell ref="HKU17:HLC17"/>
    <mergeCell ref="HLD17:HLL17"/>
    <mergeCell ref="HLM17:HLU17"/>
    <mergeCell ref="HLV17:HMD17"/>
    <mergeCell ref="HME17:HMM17"/>
    <mergeCell ref="HIJ17:HIR17"/>
    <mergeCell ref="HIS17:HJA17"/>
    <mergeCell ref="HJB17:HJJ17"/>
    <mergeCell ref="HJK17:HJS17"/>
    <mergeCell ref="HJT17:HKB17"/>
    <mergeCell ref="HKC17:HKK17"/>
    <mergeCell ref="HGH17:HGP17"/>
    <mergeCell ref="HGQ17:HGY17"/>
    <mergeCell ref="HGZ17:HHH17"/>
    <mergeCell ref="HHI17:HHQ17"/>
    <mergeCell ref="HHR17:HHZ17"/>
    <mergeCell ref="HIA17:HII17"/>
    <mergeCell ref="HEF17:HEN17"/>
    <mergeCell ref="HEO17:HEW17"/>
    <mergeCell ref="HEX17:HFF17"/>
    <mergeCell ref="HFG17:HFO17"/>
    <mergeCell ref="HFP17:HFX17"/>
    <mergeCell ref="HFY17:HGG17"/>
    <mergeCell ref="HCD17:HCL17"/>
    <mergeCell ref="HCM17:HCU17"/>
    <mergeCell ref="HCV17:HDD17"/>
    <mergeCell ref="HDE17:HDM17"/>
    <mergeCell ref="HDN17:HDV17"/>
    <mergeCell ref="HDW17:HEE17"/>
    <mergeCell ref="HAB17:HAJ17"/>
    <mergeCell ref="HAK17:HAS17"/>
    <mergeCell ref="HAT17:HBB17"/>
    <mergeCell ref="HBC17:HBK17"/>
    <mergeCell ref="HBL17:HBT17"/>
    <mergeCell ref="HBU17:HCC17"/>
    <mergeCell ref="GXZ17:GYH17"/>
    <mergeCell ref="GYI17:GYQ17"/>
    <mergeCell ref="GYR17:GYZ17"/>
    <mergeCell ref="GZA17:GZI17"/>
    <mergeCell ref="GZJ17:GZR17"/>
    <mergeCell ref="GZS17:HAA17"/>
    <mergeCell ref="GVX17:GWF17"/>
    <mergeCell ref="GWG17:GWO17"/>
    <mergeCell ref="GWP17:GWX17"/>
    <mergeCell ref="GWY17:GXG17"/>
    <mergeCell ref="GXH17:GXP17"/>
    <mergeCell ref="GXQ17:GXY17"/>
    <mergeCell ref="GTV17:GUD17"/>
    <mergeCell ref="GUE17:GUM17"/>
    <mergeCell ref="GUN17:GUV17"/>
    <mergeCell ref="GUW17:GVE17"/>
    <mergeCell ref="GVF17:GVN17"/>
    <mergeCell ref="GVO17:GVW17"/>
    <mergeCell ref="GRT17:GSB17"/>
    <mergeCell ref="GSC17:GSK17"/>
    <mergeCell ref="GSL17:GST17"/>
    <mergeCell ref="GSU17:GTC17"/>
    <mergeCell ref="GTD17:GTL17"/>
    <mergeCell ref="GTM17:GTU17"/>
    <mergeCell ref="GPR17:GPZ17"/>
    <mergeCell ref="GQA17:GQI17"/>
    <mergeCell ref="GQJ17:GQR17"/>
    <mergeCell ref="GQS17:GRA17"/>
    <mergeCell ref="GRB17:GRJ17"/>
    <mergeCell ref="GRK17:GRS17"/>
    <mergeCell ref="GNP17:GNX17"/>
    <mergeCell ref="GNY17:GOG17"/>
    <mergeCell ref="GOH17:GOP17"/>
    <mergeCell ref="GOQ17:GOY17"/>
    <mergeCell ref="GOZ17:GPH17"/>
    <mergeCell ref="GPI17:GPQ17"/>
    <mergeCell ref="GLN17:GLV17"/>
    <mergeCell ref="GLW17:GME17"/>
    <mergeCell ref="GMF17:GMN17"/>
    <mergeCell ref="GMO17:GMW17"/>
    <mergeCell ref="GMX17:GNF17"/>
    <mergeCell ref="GNG17:GNO17"/>
    <mergeCell ref="GJL17:GJT17"/>
    <mergeCell ref="GJU17:GKC17"/>
    <mergeCell ref="GKD17:GKL17"/>
    <mergeCell ref="GKM17:GKU17"/>
    <mergeCell ref="GKV17:GLD17"/>
    <mergeCell ref="GLE17:GLM17"/>
    <mergeCell ref="GHJ17:GHR17"/>
    <mergeCell ref="GHS17:GIA17"/>
    <mergeCell ref="GIB17:GIJ17"/>
    <mergeCell ref="GIK17:GIS17"/>
    <mergeCell ref="GIT17:GJB17"/>
    <mergeCell ref="GJC17:GJK17"/>
    <mergeCell ref="GFH17:GFP17"/>
    <mergeCell ref="GFQ17:GFY17"/>
    <mergeCell ref="GFZ17:GGH17"/>
    <mergeCell ref="GGI17:GGQ17"/>
    <mergeCell ref="GGR17:GGZ17"/>
    <mergeCell ref="GHA17:GHI17"/>
    <mergeCell ref="GDF17:GDN17"/>
    <mergeCell ref="GDO17:GDW17"/>
    <mergeCell ref="GDX17:GEF17"/>
    <mergeCell ref="GEG17:GEO17"/>
    <mergeCell ref="GEP17:GEX17"/>
    <mergeCell ref="GEY17:GFG17"/>
    <mergeCell ref="GBD17:GBL17"/>
    <mergeCell ref="GBM17:GBU17"/>
    <mergeCell ref="GBV17:GCD17"/>
    <mergeCell ref="GCE17:GCM17"/>
    <mergeCell ref="GCN17:GCV17"/>
    <mergeCell ref="GCW17:GDE17"/>
    <mergeCell ref="FZB17:FZJ17"/>
    <mergeCell ref="FZK17:FZS17"/>
    <mergeCell ref="FZT17:GAB17"/>
    <mergeCell ref="GAC17:GAK17"/>
    <mergeCell ref="GAL17:GAT17"/>
    <mergeCell ref="GAU17:GBC17"/>
    <mergeCell ref="FWZ17:FXH17"/>
    <mergeCell ref="FXI17:FXQ17"/>
    <mergeCell ref="FXR17:FXZ17"/>
    <mergeCell ref="FYA17:FYI17"/>
    <mergeCell ref="FYJ17:FYR17"/>
    <mergeCell ref="FYS17:FZA17"/>
    <mergeCell ref="FUX17:FVF17"/>
    <mergeCell ref="FVG17:FVO17"/>
    <mergeCell ref="FVP17:FVX17"/>
    <mergeCell ref="FVY17:FWG17"/>
    <mergeCell ref="FWH17:FWP17"/>
    <mergeCell ref="FWQ17:FWY17"/>
    <mergeCell ref="FSV17:FTD17"/>
    <mergeCell ref="FTE17:FTM17"/>
    <mergeCell ref="FTN17:FTV17"/>
    <mergeCell ref="FTW17:FUE17"/>
    <mergeCell ref="FUF17:FUN17"/>
    <mergeCell ref="FUO17:FUW17"/>
    <mergeCell ref="FQT17:FRB17"/>
    <mergeCell ref="FRC17:FRK17"/>
    <mergeCell ref="FRL17:FRT17"/>
    <mergeCell ref="FRU17:FSC17"/>
    <mergeCell ref="FSD17:FSL17"/>
    <mergeCell ref="FSM17:FSU17"/>
    <mergeCell ref="FOR17:FOZ17"/>
    <mergeCell ref="FPA17:FPI17"/>
    <mergeCell ref="FPJ17:FPR17"/>
    <mergeCell ref="FPS17:FQA17"/>
    <mergeCell ref="FQB17:FQJ17"/>
    <mergeCell ref="FQK17:FQS17"/>
    <mergeCell ref="FMP17:FMX17"/>
    <mergeCell ref="FMY17:FNG17"/>
    <mergeCell ref="FNH17:FNP17"/>
    <mergeCell ref="FNQ17:FNY17"/>
    <mergeCell ref="FNZ17:FOH17"/>
    <mergeCell ref="FOI17:FOQ17"/>
    <mergeCell ref="FKN17:FKV17"/>
    <mergeCell ref="FKW17:FLE17"/>
    <mergeCell ref="FLF17:FLN17"/>
    <mergeCell ref="FLO17:FLW17"/>
    <mergeCell ref="FLX17:FMF17"/>
    <mergeCell ref="FMG17:FMO17"/>
    <mergeCell ref="FIL17:FIT17"/>
    <mergeCell ref="FIU17:FJC17"/>
    <mergeCell ref="FJD17:FJL17"/>
    <mergeCell ref="FJM17:FJU17"/>
    <mergeCell ref="FJV17:FKD17"/>
    <mergeCell ref="FKE17:FKM17"/>
    <mergeCell ref="FGJ17:FGR17"/>
    <mergeCell ref="FGS17:FHA17"/>
    <mergeCell ref="FHB17:FHJ17"/>
    <mergeCell ref="FHK17:FHS17"/>
    <mergeCell ref="FHT17:FIB17"/>
    <mergeCell ref="FIC17:FIK17"/>
    <mergeCell ref="FEH17:FEP17"/>
    <mergeCell ref="FEQ17:FEY17"/>
    <mergeCell ref="FEZ17:FFH17"/>
    <mergeCell ref="FFI17:FFQ17"/>
    <mergeCell ref="FFR17:FFZ17"/>
    <mergeCell ref="FGA17:FGI17"/>
    <mergeCell ref="FCF17:FCN17"/>
    <mergeCell ref="FCO17:FCW17"/>
    <mergeCell ref="FCX17:FDF17"/>
    <mergeCell ref="FDG17:FDO17"/>
    <mergeCell ref="FDP17:FDX17"/>
    <mergeCell ref="FDY17:FEG17"/>
    <mergeCell ref="FAD17:FAL17"/>
    <mergeCell ref="FAM17:FAU17"/>
    <mergeCell ref="FAV17:FBD17"/>
    <mergeCell ref="FBE17:FBM17"/>
    <mergeCell ref="FBN17:FBV17"/>
    <mergeCell ref="FBW17:FCE17"/>
    <mergeCell ref="EYB17:EYJ17"/>
    <mergeCell ref="EYK17:EYS17"/>
    <mergeCell ref="EYT17:EZB17"/>
    <mergeCell ref="EZC17:EZK17"/>
    <mergeCell ref="EZL17:EZT17"/>
    <mergeCell ref="EZU17:FAC17"/>
    <mergeCell ref="EVZ17:EWH17"/>
    <mergeCell ref="EWI17:EWQ17"/>
    <mergeCell ref="EWR17:EWZ17"/>
    <mergeCell ref="EXA17:EXI17"/>
    <mergeCell ref="EXJ17:EXR17"/>
    <mergeCell ref="EXS17:EYA17"/>
    <mergeCell ref="ETX17:EUF17"/>
    <mergeCell ref="EUG17:EUO17"/>
    <mergeCell ref="EUP17:EUX17"/>
    <mergeCell ref="EUY17:EVG17"/>
    <mergeCell ref="EVH17:EVP17"/>
    <mergeCell ref="EVQ17:EVY17"/>
    <mergeCell ref="ERV17:ESD17"/>
    <mergeCell ref="ESE17:ESM17"/>
    <mergeCell ref="ESN17:ESV17"/>
    <mergeCell ref="ESW17:ETE17"/>
    <mergeCell ref="ETF17:ETN17"/>
    <mergeCell ref="ETO17:ETW17"/>
    <mergeCell ref="EPT17:EQB17"/>
    <mergeCell ref="EQC17:EQK17"/>
    <mergeCell ref="EQL17:EQT17"/>
    <mergeCell ref="EQU17:ERC17"/>
    <mergeCell ref="ERD17:ERL17"/>
    <mergeCell ref="ERM17:ERU17"/>
    <mergeCell ref="ENR17:ENZ17"/>
    <mergeCell ref="EOA17:EOI17"/>
    <mergeCell ref="EOJ17:EOR17"/>
    <mergeCell ref="EOS17:EPA17"/>
    <mergeCell ref="EPB17:EPJ17"/>
    <mergeCell ref="EPK17:EPS17"/>
    <mergeCell ref="ELP17:ELX17"/>
    <mergeCell ref="ELY17:EMG17"/>
    <mergeCell ref="EMH17:EMP17"/>
    <mergeCell ref="EMQ17:EMY17"/>
    <mergeCell ref="EMZ17:ENH17"/>
    <mergeCell ref="ENI17:ENQ17"/>
    <mergeCell ref="EJN17:EJV17"/>
    <mergeCell ref="EJW17:EKE17"/>
    <mergeCell ref="EKF17:EKN17"/>
    <mergeCell ref="EKO17:EKW17"/>
    <mergeCell ref="EKX17:ELF17"/>
    <mergeCell ref="ELG17:ELO17"/>
    <mergeCell ref="EHL17:EHT17"/>
    <mergeCell ref="EHU17:EIC17"/>
    <mergeCell ref="EID17:EIL17"/>
    <mergeCell ref="EIM17:EIU17"/>
    <mergeCell ref="EIV17:EJD17"/>
    <mergeCell ref="EJE17:EJM17"/>
    <mergeCell ref="EFJ17:EFR17"/>
    <mergeCell ref="EFS17:EGA17"/>
    <mergeCell ref="EGB17:EGJ17"/>
    <mergeCell ref="EGK17:EGS17"/>
    <mergeCell ref="EGT17:EHB17"/>
    <mergeCell ref="EHC17:EHK17"/>
    <mergeCell ref="EDH17:EDP17"/>
    <mergeCell ref="EDQ17:EDY17"/>
    <mergeCell ref="EDZ17:EEH17"/>
    <mergeCell ref="EEI17:EEQ17"/>
    <mergeCell ref="EER17:EEZ17"/>
    <mergeCell ref="EFA17:EFI17"/>
    <mergeCell ref="EBF17:EBN17"/>
    <mergeCell ref="EBO17:EBW17"/>
    <mergeCell ref="EBX17:ECF17"/>
    <mergeCell ref="ECG17:ECO17"/>
    <mergeCell ref="ECP17:ECX17"/>
    <mergeCell ref="ECY17:EDG17"/>
    <mergeCell ref="DZD17:DZL17"/>
    <mergeCell ref="DZM17:DZU17"/>
    <mergeCell ref="DZV17:EAD17"/>
    <mergeCell ref="EAE17:EAM17"/>
    <mergeCell ref="EAN17:EAV17"/>
    <mergeCell ref="EAW17:EBE17"/>
    <mergeCell ref="DXB17:DXJ17"/>
    <mergeCell ref="DXK17:DXS17"/>
    <mergeCell ref="DXT17:DYB17"/>
    <mergeCell ref="DYC17:DYK17"/>
    <mergeCell ref="DYL17:DYT17"/>
    <mergeCell ref="DYU17:DZC17"/>
    <mergeCell ref="DUZ17:DVH17"/>
    <mergeCell ref="DVI17:DVQ17"/>
    <mergeCell ref="DVR17:DVZ17"/>
    <mergeCell ref="DWA17:DWI17"/>
    <mergeCell ref="DWJ17:DWR17"/>
    <mergeCell ref="DWS17:DXA17"/>
    <mergeCell ref="DSX17:DTF17"/>
    <mergeCell ref="DTG17:DTO17"/>
    <mergeCell ref="DTP17:DTX17"/>
    <mergeCell ref="DTY17:DUG17"/>
    <mergeCell ref="DUH17:DUP17"/>
    <mergeCell ref="DUQ17:DUY17"/>
    <mergeCell ref="DQV17:DRD17"/>
    <mergeCell ref="DRE17:DRM17"/>
    <mergeCell ref="DRN17:DRV17"/>
    <mergeCell ref="DRW17:DSE17"/>
    <mergeCell ref="DSF17:DSN17"/>
    <mergeCell ref="DSO17:DSW17"/>
    <mergeCell ref="DOT17:DPB17"/>
    <mergeCell ref="DPC17:DPK17"/>
    <mergeCell ref="DPL17:DPT17"/>
    <mergeCell ref="DPU17:DQC17"/>
    <mergeCell ref="DQD17:DQL17"/>
    <mergeCell ref="DQM17:DQU17"/>
    <mergeCell ref="DMR17:DMZ17"/>
    <mergeCell ref="DNA17:DNI17"/>
    <mergeCell ref="DNJ17:DNR17"/>
    <mergeCell ref="DNS17:DOA17"/>
    <mergeCell ref="DOB17:DOJ17"/>
    <mergeCell ref="DOK17:DOS17"/>
    <mergeCell ref="DKP17:DKX17"/>
    <mergeCell ref="DKY17:DLG17"/>
    <mergeCell ref="DLH17:DLP17"/>
    <mergeCell ref="DLQ17:DLY17"/>
    <mergeCell ref="DLZ17:DMH17"/>
    <mergeCell ref="DMI17:DMQ17"/>
    <mergeCell ref="DIN17:DIV17"/>
    <mergeCell ref="DIW17:DJE17"/>
    <mergeCell ref="DJF17:DJN17"/>
    <mergeCell ref="DJO17:DJW17"/>
    <mergeCell ref="DJX17:DKF17"/>
    <mergeCell ref="DKG17:DKO17"/>
    <mergeCell ref="DGL17:DGT17"/>
    <mergeCell ref="DGU17:DHC17"/>
    <mergeCell ref="DHD17:DHL17"/>
    <mergeCell ref="DHM17:DHU17"/>
    <mergeCell ref="DHV17:DID17"/>
    <mergeCell ref="DIE17:DIM17"/>
    <mergeCell ref="DEJ17:DER17"/>
    <mergeCell ref="DES17:DFA17"/>
    <mergeCell ref="DFB17:DFJ17"/>
    <mergeCell ref="DFK17:DFS17"/>
    <mergeCell ref="DFT17:DGB17"/>
    <mergeCell ref="DGC17:DGK17"/>
    <mergeCell ref="DCH17:DCP17"/>
    <mergeCell ref="DCQ17:DCY17"/>
    <mergeCell ref="DCZ17:DDH17"/>
    <mergeCell ref="DDI17:DDQ17"/>
    <mergeCell ref="DDR17:DDZ17"/>
    <mergeCell ref="DEA17:DEI17"/>
    <mergeCell ref="DAF17:DAN17"/>
    <mergeCell ref="DAO17:DAW17"/>
    <mergeCell ref="DAX17:DBF17"/>
    <mergeCell ref="DBG17:DBO17"/>
    <mergeCell ref="DBP17:DBX17"/>
    <mergeCell ref="DBY17:DCG17"/>
    <mergeCell ref="CYD17:CYL17"/>
    <mergeCell ref="CYM17:CYU17"/>
    <mergeCell ref="CYV17:CZD17"/>
    <mergeCell ref="CZE17:CZM17"/>
    <mergeCell ref="CZN17:CZV17"/>
    <mergeCell ref="CZW17:DAE17"/>
    <mergeCell ref="CWB17:CWJ17"/>
    <mergeCell ref="CWK17:CWS17"/>
    <mergeCell ref="CWT17:CXB17"/>
    <mergeCell ref="CXC17:CXK17"/>
    <mergeCell ref="CXL17:CXT17"/>
    <mergeCell ref="CXU17:CYC17"/>
    <mergeCell ref="CTZ17:CUH17"/>
    <mergeCell ref="CUI17:CUQ17"/>
    <mergeCell ref="CUR17:CUZ17"/>
    <mergeCell ref="CVA17:CVI17"/>
    <mergeCell ref="CVJ17:CVR17"/>
    <mergeCell ref="CVS17:CWA17"/>
    <mergeCell ref="CRX17:CSF17"/>
    <mergeCell ref="CSG17:CSO17"/>
    <mergeCell ref="CSP17:CSX17"/>
    <mergeCell ref="CSY17:CTG17"/>
    <mergeCell ref="CTH17:CTP17"/>
    <mergeCell ref="CTQ17:CTY17"/>
    <mergeCell ref="CPV17:CQD17"/>
    <mergeCell ref="CQE17:CQM17"/>
    <mergeCell ref="CQN17:CQV17"/>
    <mergeCell ref="CQW17:CRE17"/>
    <mergeCell ref="CRF17:CRN17"/>
    <mergeCell ref="CRO17:CRW17"/>
    <mergeCell ref="CNT17:COB17"/>
    <mergeCell ref="COC17:COK17"/>
    <mergeCell ref="COL17:COT17"/>
    <mergeCell ref="COU17:CPC17"/>
    <mergeCell ref="CPD17:CPL17"/>
    <mergeCell ref="CPM17:CPU17"/>
    <mergeCell ref="CLR17:CLZ17"/>
    <mergeCell ref="CMA17:CMI17"/>
    <mergeCell ref="CMJ17:CMR17"/>
    <mergeCell ref="CMS17:CNA17"/>
    <mergeCell ref="CNB17:CNJ17"/>
    <mergeCell ref="CNK17:CNS17"/>
    <mergeCell ref="CJP17:CJX17"/>
    <mergeCell ref="CJY17:CKG17"/>
    <mergeCell ref="CKH17:CKP17"/>
    <mergeCell ref="CKQ17:CKY17"/>
    <mergeCell ref="CKZ17:CLH17"/>
    <mergeCell ref="CLI17:CLQ17"/>
    <mergeCell ref="CHN17:CHV17"/>
    <mergeCell ref="CHW17:CIE17"/>
    <mergeCell ref="CIF17:CIN17"/>
    <mergeCell ref="CIO17:CIW17"/>
    <mergeCell ref="CIX17:CJF17"/>
    <mergeCell ref="CJG17:CJO17"/>
    <mergeCell ref="CFL17:CFT17"/>
    <mergeCell ref="CFU17:CGC17"/>
    <mergeCell ref="CGD17:CGL17"/>
    <mergeCell ref="CGM17:CGU17"/>
    <mergeCell ref="CGV17:CHD17"/>
    <mergeCell ref="CHE17:CHM17"/>
    <mergeCell ref="CDJ17:CDR17"/>
    <mergeCell ref="CDS17:CEA17"/>
    <mergeCell ref="CEB17:CEJ17"/>
    <mergeCell ref="CEK17:CES17"/>
    <mergeCell ref="CET17:CFB17"/>
    <mergeCell ref="CFC17:CFK17"/>
    <mergeCell ref="CBH17:CBP17"/>
    <mergeCell ref="CBQ17:CBY17"/>
    <mergeCell ref="CBZ17:CCH17"/>
    <mergeCell ref="CCI17:CCQ17"/>
    <mergeCell ref="CCR17:CCZ17"/>
    <mergeCell ref="CDA17:CDI17"/>
    <mergeCell ref="BZF17:BZN17"/>
    <mergeCell ref="BZO17:BZW17"/>
    <mergeCell ref="BZX17:CAF17"/>
    <mergeCell ref="CAG17:CAO17"/>
    <mergeCell ref="CAP17:CAX17"/>
    <mergeCell ref="CAY17:CBG17"/>
    <mergeCell ref="BXD17:BXL17"/>
    <mergeCell ref="BXM17:BXU17"/>
    <mergeCell ref="BXV17:BYD17"/>
    <mergeCell ref="BYE17:BYM17"/>
    <mergeCell ref="BYN17:BYV17"/>
    <mergeCell ref="BYW17:BZE17"/>
    <mergeCell ref="BVB17:BVJ17"/>
    <mergeCell ref="BVK17:BVS17"/>
    <mergeCell ref="BVT17:BWB17"/>
    <mergeCell ref="BWC17:BWK17"/>
    <mergeCell ref="BWL17:BWT17"/>
    <mergeCell ref="BWU17:BXC17"/>
    <mergeCell ref="BSZ17:BTH17"/>
    <mergeCell ref="BTI17:BTQ17"/>
    <mergeCell ref="BTR17:BTZ17"/>
    <mergeCell ref="BUA17:BUI17"/>
    <mergeCell ref="BUJ17:BUR17"/>
    <mergeCell ref="BUS17:BVA17"/>
    <mergeCell ref="BQX17:BRF17"/>
    <mergeCell ref="BRG17:BRO17"/>
    <mergeCell ref="BRP17:BRX17"/>
    <mergeCell ref="BRY17:BSG17"/>
    <mergeCell ref="BSH17:BSP17"/>
    <mergeCell ref="BSQ17:BSY17"/>
    <mergeCell ref="BOV17:BPD17"/>
    <mergeCell ref="BPE17:BPM17"/>
    <mergeCell ref="BPN17:BPV17"/>
    <mergeCell ref="BPW17:BQE17"/>
    <mergeCell ref="BQF17:BQN17"/>
    <mergeCell ref="BQO17:BQW17"/>
    <mergeCell ref="BMT17:BNB17"/>
    <mergeCell ref="BNC17:BNK17"/>
    <mergeCell ref="BNL17:BNT17"/>
    <mergeCell ref="BNU17:BOC17"/>
    <mergeCell ref="BOD17:BOL17"/>
    <mergeCell ref="BOM17:BOU17"/>
    <mergeCell ref="BKR17:BKZ17"/>
    <mergeCell ref="BLA17:BLI17"/>
    <mergeCell ref="BLJ17:BLR17"/>
    <mergeCell ref="BLS17:BMA17"/>
    <mergeCell ref="BMB17:BMJ17"/>
    <mergeCell ref="BMK17:BMS17"/>
    <mergeCell ref="BIP17:BIX17"/>
    <mergeCell ref="BIY17:BJG17"/>
    <mergeCell ref="BJH17:BJP17"/>
    <mergeCell ref="BJQ17:BJY17"/>
    <mergeCell ref="BJZ17:BKH17"/>
    <mergeCell ref="BKI17:BKQ17"/>
    <mergeCell ref="BGN17:BGV17"/>
    <mergeCell ref="BGW17:BHE17"/>
    <mergeCell ref="BHF17:BHN17"/>
    <mergeCell ref="BHO17:BHW17"/>
    <mergeCell ref="BHX17:BIF17"/>
    <mergeCell ref="BIG17:BIO17"/>
    <mergeCell ref="BEL17:BET17"/>
    <mergeCell ref="BEU17:BFC17"/>
    <mergeCell ref="BFD17:BFL17"/>
    <mergeCell ref="BFM17:BFU17"/>
    <mergeCell ref="BFV17:BGD17"/>
    <mergeCell ref="BGE17:BGM17"/>
    <mergeCell ref="BCJ17:BCR17"/>
    <mergeCell ref="BCS17:BDA17"/>
    <mergeCell ref="BDB17:BDJ17"/>
    <mergeCell ref="BDK17:BDS17"/>
    <mergeCell ref="BDT17:BEB17"/>
    <mergeCell ref="BEC17:BEK17"/>
    <mergeCell ref="BAH17:BAP17"/>
    <mergeCell ref="BAQ17:BAY17"/>
    <mergeCell ref="BAZ17:BBH17"/>
    <mergeCell ref="BBI17:BBQ17"/>
    <mergeCell ref="BBR17:BBZ17"/>
    <mergeCell ref="BCA17:BCI17"/>
    <mergeCell ref="AYF17:AYN17"/>
    <mergeCell ref="AYO17:AYW17"/>
    <mergeCell ref="AYX17:AZF17"/>
    <mergeCell ref="AZG17:AZO17"/>
    <mergeCell ref="AZP17:AZX17"/>
    <mergeCell ref="AZY17:BAG17"/>
    <mergeCell ref="AWD17:AWL17"/>
    <mergeCell ref="AWM17:AWU17"/>
    <mergeCell ref="AWV17:AXD17"/>
    <mergeCell ref="AXE17:AXM17"/>
    <mergeCell ref="AXN17:AXV17"/>
    <mergeCell ref="AXW17:AYE17"/>
    <mergeCell ref="AUB17:AUJ17"/>
    <mergeCell ref="AUK17:AUS17"/>
    <mergeCell ref="AUT17:AVB17"/>
    <mergeCell ref="AVC17:AVK17"/>
    <mergeCell ref="AVL17:AVT17"/>
    <mergeCell ref="AVU17:AWC17"/>
    <mergeCell ref="ARZ17:ASH17"/>
    <mergeCell ref="ASI17:ASQ17"/>
    <mergeCell ref="ASR17:ASZ17"/>
    <mergeCell ref="ATA17:ATI17"/>
    <mergeCell ref="ATJ17:ATR17"/>
    <mergeCell ref="ATS17:AUA17"/>
    <mergeCell ref="APX17:AQF17"/>
    <mergeCell ref="AQG17:AQO17"/>
    <mergeCell ref="AQP17:AQX17"/>
    <mergeCell ref="AQY17:ARG17"/>
    <mergeCell ref="ARH17:ARP17"/>
    <mergeCell ref="ARQ17:ARY17"/>
    <mergeCell ref="ANV17:AOD17"/>
    <mergeCell ref="AOE17:AOM17"/>
    <mergeCell ref="AON17:AOV17"/>
    <mergeCell ref="AOW17:APE17"/>
    <mergeCell ref="APF17:APN17"/>
    <mergeCell ref="APO17:APW17"/>
    <mergeCell ref="ALT17:AMB17"/>
    <mergeCell ref="AMC17:AMK17"/>
    <mergeCell ref="AML17:AMT17"/>
    <mergeCell ref="AMU17:ANC17"/>
    <mergeCell ref="AND17:ANL17"/>
    <mergeCell ref="ANM17:ANU17"/>
    <mergeCell ref="AJR17:AJZ17"/>
    <mergeCell ref="AKA17:AKI17"/>
    <mergeCell ref="AKJ17:AKR17"/>
    <mergeCell ref="AKS17:ALA17"/>
    <mergeCell ref="ALB17:ALJ17"/>
    <mergeCell ref="ALK17:ALS17"/>
    <mergeCell ref="AHP17:AHX17"/>
    <mergeCell ref="AHY17:AIG17"/>
    <mergeCell ref="AIH17:AIP17"/>
    <mergeCell ref="AIQ17:AIY17"/>
    <mergeCell ref="AIZ17:AJH17"/>
    <mergeCell ref="AJI17:AJQ17"/>
    <mergeCell ref="AFN17:AFV17"/>
    <mergeCell ref="AFW17:AGE17"/>
    <mergeCell ref="AGF17:AGN17"/>
    <mergeCell ref="AGO17:AGW17"/>
    <mergeCell ref="AGX17:AHF17"/>
    <mergeCell ref="AHG17:AHO17"/>
    <mergeCell ref="ADL17:ADT17"/>
    <mergeCell ref="ADU17:AEC17"/>
    <mergeCell ref="AED17:AEL17"/>
    <mergeCell ref="AEM17:AEU17"/>
    <mergeCell ref="AEV17:AFD17"/>
    <mergeCell ref="AFE17:AFM17"/>
    <mergeCell ref="ABJ17:ABR17"/>
    <mergeCell ref="ABS17:ACA17"/>
    <mergeCell ref="ACB17:ACJ17"/>
    <mergeCell ref="ACK17:ACS17"/>
    <mergeCell ref="ACT17:ADB17"/>
    <mergeCell ref="ADC17:ADK17"/>
    <mergeCell ref="ZH17:ZP17"/>
    <mergeCell ref="ZQ17:ZY17"/>
    <mergeCell ref="ZZ17:AAH17"/>
    <mergeCell ref="AAI17:AAQ17"/>
    <mergeCell ref="AAR17:AAZ17"/>
    <mergeCell ref="ABA17:ABI17"/>
    <mergeCell ref="XF17:XN17"/>
    <mergeCell ref="XO17:XW17"/>
    <mergeCell ref="XX17:YF17"/>
    <mergeCell ref="YG17:YO17"/>
    <mergeCell ref="YP17:YX17"/>
    <mergeCell ref="YY17:ZG17"/>
    <mergeCell ref="VD17:VL17"/>
    <mergeCell ref="VM17:VU17"/>
    <mergeCell ref="VV17:WD17"/>
    <mergeCell ref="WE17:WM17"/>
    <mergeCell ref="WN17:WV17"/>
    <mergeCell ref="WW17:XE17"/>
    <mergeCell ref="TB17:TJ17"/>
    <mergeCell ref="TK17:TS17"/>
    <mergeCell ref="TT17:UB17"/>
    <mergeCell ref="UC17:UK17"/>
    <mergeCell ref="UL17:UT17"/>
    <mergeCell ref="UU17:VC17"/>
    <mergeCell ref="QZ17:RH17"/>
    <mergeCell ref="RI17:RQ17"/>
    <mergeCell ref="RR17:RZ17"/>
    <mergeCell ref="SA17:SI17"/>
    <mergeCell ref="SJ17:SR17"/>
    <mergeCell ref="SS17:TA17"/>
    <mergeCell ref="OX17:PF17"/>
    <mergeCell ref="PG17:PO17"/>
    <mergeCell ref="PP17:PX17"/>
    <mergeCell ref="PY17:QG17"/>
    <mergeCell ref="QH17:QP17"/>
    <mergeCell ref="QQ17:QY17"/>
    <mergeCell ref="MV17:ND17"/>
    <mergeCell ref="NE17:NM17"/>
    <mergeCell ref="NN17:NV17"/>
    <mergeCell ref="NW17:OE17"/>
    <mergeCell ref="OF17:ON17"/>
    <mergeCell ref="OO17:OW17"/>
    <mergeCell ref="KT17:LB17"/>
    <mergeCell ref="LC17:LK17"/>
    <mergeCell ref="LL17:LT17"/>
    <mergeCell ref="LU17:MC17"/>
    <mergeCell ref="MD17:ML17"/>
    <mergeCell ref="MM17:MU17"/>
    <mergeCell ref="IR17:IZ17"/>
    <mergeCell ref="JA17:JI17"/>
    <mergeCell ref="JJ17:JR17"/>
    <mergeCell ref="JS17:KA17"/>
    <mergeCell ref="KB17:KJ17"/>
    <mergeCell ref="KK17:KS17"/>
    <mergeCell ref="GP17:GX17"/>
    <mergeCell ref="GY17:HG17"/>
    <mergeCell ref="HH17:HP17"/>
    <mergeCell ref="HQ17:HY17"/>
    <mergeCell ref="HZ17:IH17"/>
    <mergeCell ref="II17:IQ17"/>
    <mergeCell ref="I17:Q17"/>
    <mergeCell ref="R17:Z17"/>
    <mergeCell ref="AA17:AI17"/>
    <mergeCell ref="B7:H7"/>
    <mergeCell ref="B14:H14"/>
    <mergeCell ref="B15:H15"/>
    <mergeCell ref="B16:H16"/>
    <mergeCell ref="B17:H17"/>
    <mergeCell ref="EN17:EV17"/>
    <mergeCell ref="EW17:FE17"/>
    <mergeCell ref="FF17:FN17"/>
    <mergeCell ref="FO17:FW17"/>
    <mergeCell ref="FX17:GF17"/>
    <mergeCell ref="GG17:GO17"/>
    <mergeCell ref="CL17:CT17"/>
    <mergeCell ref="CU17:DC17"/>
    <mergeCell ref="DD17:DL17"/>
    <mergeCell ref="DM17:DU17"/>
    <mergeCell ref="DV17:ED17"/>
    <mergeCell ref="EE17:EM17"/>
    <mergeCell ref="AJ17:AR17"/>
    <mergeCell ref="AS17:BA17"/>
    <mergeCell ref="BB17:BJ17"/>
    <mergeCell ref="BK17:BS17"/>
    <mergeCell ref="BT17:CB17"/>
    <mergeCell ref="CC17:CK17"/>
  </mergeCells>
  <printOptions horizontalCentered="1"/>
  <pageMargins left="1" right="1" top="1" bottom="1" header="0.3" footer="0.3"/>
  <pageSetup scale="90" orientation="portrait" horizontalDpi="0" verticalDpi="0"/>
  <colBreaks count="1" manualBreakCount="1">
    <brk id="8" max="1048575" man="1"/>
  </col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054A5-9776-3E42-8E17-10B870DD582D}">
  <dimension ref="A1:O835"/>
  <sheetViews>
    <sheetView topLeftCell="C1" zoomScaleNormal="100" workbookViewId="0">
      <pane ySplit="1" topLeftCell="A48" activePane="bottomLeft" state="frozen"/>
      <selection pane="bottomLeft" activeCell="I64" sqref="I64:J64"/>
    </sheetView>
  </sheetViews>
  <sheetFormatPr baseColWidth="10" defaultColWidth="12.5" defaultRowHeight="18" outlineLevelRow="1"/>
  <cols>
    <col min="1" max="1" width="20" style="79" customWidth="1"/>
    <col min="2" max="2" width="17.83203125" style="156" bestFit="1" customWidth="1"/>
    <col min="3" max="3" width="16.33203125" style="83" bestFit="1" customWidth="1"/>
    <col min="4" max="4" width="19.1640625" style="83" bestFit="1" customWidth="1"/>
    <col min="5" max="5" width="13" style="79" customWidth="1"/>
    <col min="6" max="6" width="12.6640625" style="83" bestFit="1" customWidth="1"/>
    <col min="7" max="7" width="34.1640625" style="79" customWidth="1"/>
    <col min="8" max="8" width="14" style="157" customWidth="1"/>
    <col min="9" max="9" width="17.33203125" style="79" customWidth="1"/>
    <col min="10" max="10" width="16.5" style="79" customWidth="1"/>
    <col min="11" max="11" width="12.5" style="79"/>
    <col min="12" max="12" width="14.83203125" style="79" customWidth="1"/>
    <col min="13" max="13" width="12.5" style="79"/>
    <col min="14" max="15" width="13.5" style="79" bestFit="1" customWidth="1"/>
    <col min="16" max="16384" width="12.5" style="79"/>
  </cols>
  <sheetData>
    <row r="1" spans="1:14" s="155" customFormat="1" ht="19">
      <c r="A1" s="149" t="s">
        <v>98</v>
      </c>
      <c r="B1" s="150" t="s">
        <v>99</v>
      </c>
      <c r="C1" s="151" t="s">
        <v>96</v>
      </c>
      <c r="D1" s="151" t="s">
        <v>529</v>
      </c>
      <c r="E1" s="151" t="s">
        <v>530</v>
      </c>
      <c r="F1" s="151" t="s">
        <v>97</v>
      </c>
      <c r="G1" s="152" t="s">
        <v>531</v>
      </c>
      <c r="H1" s="151"/>
      <c r="I1" s="151" t="s">
        <v>100</v>
      </c>
      <c r="J1" s="153" t="s">
        <v>33</v>
      </c>
      <c r="K1" s="154"/>
      <c r="L1" s="155" t="s">
        <v>1290</v>
      </c>
    </row>
    <row r="2" spans="1:14" outlineLevel="1">
      <c r="B2" s="156">
        <v>45954.893807870372</v>
      </c>
      <c r="C2" s="83">
        <v>31</v>
      </c>
      <c r="D2" s="83">
        <v>31</v>
      </c>
      <c r="E2" s="79" t="b">
        <v>1</v>
      </c>
      <c r="F2" s="83">
        <v>1.2</v>
      </c>
      <c r="G2" s="79" t="s">
        <v>532</v>
      </c>
      <c r="I2" s="158">
        <v>31</v>
      </c>
      <c r="J2" s="83">
        <v>0</v>
      </c>
      <c r="L2" s="100">
        <f>C2-D2-F2</f>
        <v>-1.2</v>
      </c>
    </row>
    <row r="3" spans="1:14" outlineLevel="1">
      <c r="B3" s="156">
        <v>45954.902314814812</v>
      </c>
      <c r="C3" s="83">
        <v>131</v>
      </c>
      <c r="D3" s="83">
        <v>131</v>
      </c>
      <c r="E3" s="79" t="b">
        <v>1</v>
      </c>
      <c r="F3" s="83">
        <v>4.0999999999999996</v>
      </c>
      <c r="G3" s="79" t="s">
        <v>532</v>
      </c>
      <c r="I3" s="158">
        <v>31</v>
      </c>
      <c r="J3" s="158">
        <v>100</v>
      </c>
      <c r="L3" s="100">
        <f t="shared" ref="L3:L10" si="0">C3-D3-F3</f>
        <v>-4.0999999999999996</v>
      </c>
    </row>
    <row r="4" spans="1:14" outlineLevel="1">
      <c r="B4" s="156">
        <v>45958.967314814814</v>
      </c>
      <c r="C4" s="83">
        <v>31</v>
      </c>
      <c r="D4" s="83">
        <v>0</v>
      </c>
      <c r="E4" s="79" t="b">
        <v>1</v>
      </c>
      <c r="F4" s="83">
        <v>1.2</v>
      </c>
      <c r="G4" s="79" t="s">
        <v>533</v>
      </c>
      <c r="I4" s="100">
        <v>31</v>
      </c>
      <c r="J4" s="100">
        <v>0</v>
      </c>
      <c r="L4" s="100">
        <f t="shared" si="0"/>
        <v>29.8</v>
      </c>
    </row>
    <row r="5" spans="1:14" outlineLevel="1">
      <c r="B5" s="156">
        <v>45960.620891203704</v>
      </c>
      <c r="C5" s="83">
        <v>131</v>
      </c>
      <c r="D5" s="83">
        <v>0</v>
      </c>
      <c r="E5" s="79" t="b">
        <v>1</v>
      </c>
      <c r="F5" s="83">
        <v>4.0999999999999996</v>
      </c>
      <c r="G5" s="79" t="s">
        <v>534</v>
      </c>
      <c r="I5" s="100">
        <v>31</v>
      </c>
      <c r="J5" s="100">
        <v>100</v>
      </c>
      <c r="L5" s="100">
        <f t="shared" si="0"/>
        <v>126.9</v>
      </c>
    </row>
    <row r="6" spans="1:14" outlineLevel="1">
      <c r="B6" s="156">
        <v>45960.621377314812</v>
      </c>
      <c r="C6" s="83">
        <v>131</v>
      </c>
      <c r="D6" s="83">
        <v>0</v>
      </c>
      <c r="E6" s="79" t="b">
        <v>1</v>
      </c>
      <c r="F6" s="83">
        <v>4.0999999999999996</v>
      </c>
      <c r="G6" s="79" t="s">
        <v>535</v>
      </c>
      <c r="I6" s="100">
        <v>31</v>
      </c>
      <c r="J6" s="100">
        <v>100</v>
      </c>
      <c r="L6" s="100">
        <f t="shared" si="0"/>
        <v>126.9</v>
      </c>
    </row>
    <row r="7" spans="1:14" outlineLevel="1">
      <c r="B7" s="156">
        <v>45960.939745370371</v>
      </c>
      <c r="C7" s="83">
        <v>293</v>
      </c>
      <c r="D7" s="83">
        <v>0</v>
      </c>
      <c r="E7" s="79" t="b">
        <v>1</v>
      </c>
      <c r="F7" s="83">
        <v>8.8000000000000007</v>
      </c>
      <c r="G7" s="79" t="s">
        <v>536</v>
      </c>
      <c r="I7" s="100">
        <v>93</v>
      </c>
      <c r="J7" s="100">
        <v>200</v>
      </c>
      <c r="L7" s="100">
        <f t="shared" si="0"/>
        <v>284.2</v>
      </c>
    </row>
    <row r="8" spans="1:14" outlineLevel="1">
      <c r="B8" s="156">
        <v>45961.006840277776</v>
      </c>
      <c r="C8" s="83">
        <v>262</v>
      </c>
      <c r="D8" s="83">
        <v>0</v>
      </c>
      <c r="E8" s="79" t="b">
        <v>1</v>
      </c>
      <c r="F8" s="83">
        <v>7.9</v>
      </c>
      <c r="G8" s="79" t="s">
        <v>537</v>
      </c>
      <c r="I8" s="100">
        <v>62</v>
      </c>
      <c r="J8" s="100">
        <v>200</v>
      </c>
      <c r="L8" s="100">
        <f t="shared" si="0"/>
        <v>254.1</v>
      </c>
    </row>
    <row r="9" spans="1:14" outlineLevel="1">
      <c r="B9" s="156">
        <v>45961.669062499997</v>
      </c>
      <c r="C9" s="83">
        <v>131</v>
      </c>
      <c r="D9" s="83">
        <v>0</v>
      </c>
      <c r="E9" s="79" t="b">
        <v>1</v>
      </c>
      <c r="F9" s="83">
        <v>4.0999999999999996</v>
      </c>
      <c r="G9" s="79" t="s">
        <v>538</v>
      </c>
      <c r="I9" s="100">
        <v>31</v>
      </c>
      <c r="J9" s="100">
        <v>100</v>
      </c>
      <c r="L9" s="100">
        <f t="shared" si="0"/>
        <v>126.9</v>
      </c>
    </row>
    <row r="10" spans="1:14" outlineLevel="1">
      <c r="B10" s="159">
        <v>45961.963368055556</v>
      </c>
      <c r="C10" s="160">
        <v>62</v>
      </c>
      <c r="D10" s="160">
        <v>0</v>
      </c>
      <c r="E10" s="102" t="b">
        <v>1</v>
      </c>
      <c r="F10" s="160">
        <v>2.1</v>
      </c>
      <c r="G10" s="102" t="s">
        <v>539</v>
      </c>
      <c r="I10" s="161">
        <v>62</v>
      </c>
      <c r="J10" s="161">
        <v>0</v>
      </c>
      <c r="L10" s="161">
        <f t="shared" si="0"/>
        <v>59.9</v>
      </c>
    </row>
    <row r="11" spans="1:14" ht="19" thickBot="1">
      <c r="B11" s="162"/>
      <c r="C11" s="163">
        <f>SUM(C2:C10)</f>
        <v>1203</v>
      </c>
      <c r="D11" s="163">
        <f t="shared" ref="D11:F11" si="1">SUM(D2:D10)</f>
        <v>162</v>
      </c>
      <c r="E11" s="163"/>
      <c r="F11" s="163">
        <f t="shared" si="1"/>
        <v>37.6</v>
      </c>
      <c r="G11" s="105"/>
      <c r="H11" s="164" t="s">
        <v>101</v>
      </c>
      <c r="I11" s="165">
        <f>SUM(I2:I10)</f>
        <v>403</v>
      </c>
      <c r="J11" s="165">
        <f>SUM(J2:J10)</f>
        <v>800</v>
      </c>
      <c r="L11" s="100">
        <f>SUM(L2:L10)</f>
        <v>1003.4</v>
      </c>
      <c r="N11" s="100">
        <f>L11</f>
        <v>1003.4</v>
      </c>
    </row>
    <row r="12" spans="1:14" ht="19" thickTop="1"/>
    <row r="13" spans="1:14" outlineLevel="1">
      <c r="B13" s="156">
        <v>45963.903425925928</v>
      </c>
      <c r="C13" s="83">
        <v>162</v>
      </c>
      <c r="D13" s="83">
        <v>0</v>
      </c>
      <c r="E13" s="79" t="b">
        <v>1</v>
      </c>
      <c r="F13" s="83">
        <v>5</v>
      </c>
      <c r="G13" s="79" t="s">
        <v>540</v>
      </c>
      <c r="I13" s="100">
        <v>62</v>
      </c>
      <c r="J13" s="100">
        <v>100</v>
      </c>
      <c r="L13" s="100">
        <f t="shared" ref="L13" si="2">C13-D13-F13</f>
        <v>157</v>
      </c>
    </row>
    <row r="14" spans="1:14" outlineLevel="1">
      <c r="B14" s="156">
        <v>45963.923680555556</v>
      </c>
      <c r="C14" s="83">
        <v>679</v>
      </c>
      <c r="D14" s="83">
        <v>0</v>
      </c>
      <c r="E14" s="79" t="b">
        <v>1</v>
      </c>
      <c r="F14" s="83">
        <v>19.989999999999998</v>
      </c>
      <c r="G14" s="79" t="s">
        <v>541</v>
      </c>
      <c r="I14" s="100">
        <v>279</v>
      </c>
      <c r="J14" s="100">
        <v>400</v>
      </c>
      <c r="L14" s="100">
        <f t="shared" ref="L14:L63" si="3">C14-D14-F14</f>
        <v>659.01</v>
      </c>
    </row>
    <row r="15" spans="1:14" outlineLevel="1">
      <c r="B15" s="156">
        <v>45964.143807870372</v>
      </c>
      <c r="C15" s="83">
        <v>31</v>
      </c>
      <c r="D15" s="83">
        <v>0</v>
      </c>
      <c r="E15" s="79" t="b">
        <v>1</v>
      </c>
      <c r="F15" s="83">
        <v>1.2</v>
      </c>
      <c r="G15" s="79" t="s">
        <v>542</v>
      </c>
      <c r="I15" s="100">
        <v>31</v>
      </c>
      <c r="J15" s="100">
        <v>0</v>
      </c>
      <c r="L15" s="100">
        <f t="shared" si="3"/>
        <v>29.8</v>
      </c>
    </row>
    <row r="16" spans="1:14" outlineLevel="1">
      <c r="B16" s="156">
        <v>45964.598993055559</v>
      </c>
      <c r="C16" s="83">
        <v>162</v>
      </c>
      <c r="D16" s="83">
        <v>0</v>
      </c>
      <c r="E16" s="79" t="b">
        <v>1</v>
      </c>
      <c r="F16" s="83">
        <v>5</v>
      </c>
      <c r="G16" s="79" t="s">
        <v>543</v>
      </c>
      <c r="I16" s="100">
        <v>62</v>
      </c>
      <c r="J16" s="100">
        <v>100</v>
      </c>
      <c r="L16" s="100">
        <f t="shared" si="3"/>
        <v>157</v>
      </c>
    </row>
    <row r="17" spans="2:12" outlineLevel="1">
      <c r="B17" s="156">
        <v>45965.621967592589</v>
      </c>
      <c r="C17" s="83">
        <v>31</v>
      </c>
      <c r="D17" s="83">
        <v>0</v>
      </c>
      <c r="E17" s="79" t="b">
        <v>1</v>
      </c>
      <c r="F17" s="83">
        <v>1.2</v>
      </c>
      <c r="G17" s="79" t="s">
        <v>544</v>
      </c>
      <c r="I17" s="100">
        <v>31</v>
      </c>
      <c r="J17" s="100">
        <v>0</v>
      </c>
      <c r="L17" s="100">
        <f t="shared" si="3"/>
        <v>29.8</v>
      </c>
    </row>
    <row r="18" spans="2:12" outlineLevel="1">
      <c r="B18" s="156">
        <v>45965.754629629628</v>
      </c>
      <c r="C18" s="83">
        <v>162</v>
      </c>
      <c r="D18" s="83">
        <v>0</v>
      </c>
      <c r="E18" s="79" t="b">
        <v>1</v>
      </c>
      <c r="F18" s="83">
        <v>5</v>
      </c>
      <c r="G18" s="79" t="s">
        <v>545</v>
      </c>
      <c r="I18" s="100">
        <v>62</v>
      </c>
      <c r="J18" s="100">
        <v>100</v>
      </c>
      <c r="L18" s="100">
        <f t="shared" si="3"/>
        <v>157</v>
      </c>
    </row>
    <row r="19" spans="2:12" outlineLevel="1">
      <c r="B19" s="156">
        <v>45966.925069444442</v>
      </c>
      <c r="C19" s="83">
        <v>62</v>
      </c>
      <c r="D19" s="83">
        <v>0</v>
      </c>
      <c r="E19" s="79" t="b">
        <v>1</v>
      </c>
      <c r="F19" s="83">
        <v>2.1</v>
      </c>
      <c r="G19" s="79" t="s">
        <v>546</v>
      </c>
      <c r="I19" s="100">
        <v>62</v>
      </c>
      <c r="J19" s="100">
        <v>0</v>
      </c>
      <c r="L19" s="100">
        <f t="shared" si="3"/>
        <v>59.9</v>
      </c>
    </row>
    <row r="20" spans="2:12" outlineLevel="1">
      <c r="B20" s="156">
        <v>45967.037141203706</v>
      </c>
      <c r="C20" s="83">
        <v>31</v>
      </c>
      <c r="D20" s="83">
        <v>0</v>
      </c>
      <c r="E20" s="79" t="b">
        <v>1</v>
      </c>
      <c r="F20" s="83">
        <v>1.2</v>
      </c>
      <c r="G20" s="79" t="s">
        <v>547</v>
      </c>
      <c r="I20" s="100">
        <v>31</v>
      </c>
      <c r="J20" s="100">
        <v>0</v>
      </c>
      <c r="L20" s="100">
        <f t="shared" si="3"/>
        <v>29.8</v>
      </c>
    </row>
    <row r="21" spans="2:12" outlineLevel="1">
      <c r="B21" s="156">
        <v>45967.046226851853</v>
      </c>
      <c r="C21" s="83">
        <v>31</v>
      </c>
      <c r="D21" s="83">
        <v>0</v>
      </c>
      <c r="E21" s="79" t="b">
        <v>1</v>
      </c>
      <c r="F21" s="83">
        <v>1.2</v>
      </c>
      <c r="G21" s="79" t="s">
        <v>547</v>
      </c>
      <c r="I21" s="100">
        <v>31</v>
      </c>
      <c r="J21" s="100">
        <v>0</v>
      </c>
      <c r="L21" s="100">
        <f t="shared" si="3"/>
        <v>29.8</v>
      </c>
    </row>
    <row r="22" spans="2:12" outlineLevel="1">
      <c r="B22" s="156">
        <v>45967.05982638889</v>
      </c>
      <c r="C22" s="83">
        <v>62</v>
      </c>
      <c r="D22" s="83">
        <v>0</v>
      </c>
      <c r="E22" s="79" t="b">
        <v>1</v>
      </c>
      <c r="F22" s="83">
        <v>2.1</v>
      </c>
      <c r="G22" s="79" t="s">
        <v>548</v>
      </c>
      <c r="I22" s="100">
        <v>62</v>
      </c>
      <c r="J22" s="100">
        <v>0</v>
      </c>
      <c r="L22" s="100">
        <f t="shared" si="3"/>
        <v>59.9</v>
      </c>
    </row>
    <row r="23" spans="2:12" outlineLevel="1">
      <c r="B23" s="156">
        <v>45967.568842592591</v>
      </c>
      <c r="C23" s="83">
        <v>131</v>
      </c>
      <c r="D23" s="83">
        <v>0</v>
      </c>
      <c r="E23" s="79" t="b">
        <v>1</v>
      </c>
      <c r="F23" s="83">
        <v>4.0999999999999996</v>
      </c>
      <c r="G23" s="79" t="s">
        <v>549</v>
      </c>
      <c r="I23" s="100">
        <v>31</v>
      </c>
      <c r="J23" s="100">
        <v>100</v>
      </c>
      <c r="L23" s="100">
        <f t="shared" si="3"/>
        <v>126.9</v>
      </c>
    </row>
    <row r="24" spans="2:12" outlineLevel="1">
      <c r="B24" s="156">
        <v>45968.006145833337</v>
      </c>
      <c r="C24" s="83">
        <v>62</v>
      </c>
      <c r="D24" s="83">
        <v>0</v>
      </c>
      <c r="E24" s="79" t="b">
        <v>1</v>
      </c>
      <c r="F24" s="83">
        <v>2.1</v>
      </c>
      <c r="G24" s="79" t="s">
        <v>550</v>
      </c>
      <c r="I24" s="100">
        <v>62</v>
      </c>
      <c r="J24" s="100">
        <v>0</v>
      </c>
      <c r="L24" s="100">
        <f t="shared" si="3"/>
        <v>59.9</v>
      </c>
    </row>
    <row r="25" spans="2:12" outlineLevel="1">
      <c r="B25" s="156">
        <v>45969.711840277778</v>
      </c>
      <c r="C25" s="83">
        <v>131</v>
      </c>
      <c r="D25" s="83">
        <v>0</v>
      </c>
      <c r="E25" s="79" t="b">
        <v>1</v>
      </c>
      <c r="F25" s="83">
        <v>4.0999999999999996</v>
      </c>
      <c r="G25" s="79" t="s">
        <v>551</v>
      </c>
      <c r="I25" s="100">
        <v>31</v>
      </c>
      <c r="J25" s="100">
        <v>100</v>
      </c>
      <c r="L25" s="100">
        <f t="shared" si="3"/>
        <v>126.9</v>
      </c>
    </row>
    <row r="26" spans="2:12" outlineLevel="1">
      <c r="B26" s="156">
        <v>45969.734409722223</v>
      </c>
      <c r="C26" s="83">
        <v>31</v>
      </c>
      <c r="D26" s="83">
        <v>0</v>
      </c>
      <c r="E26" s="79" t="b">
        <v>1</v>
      </c>
      <c r="F26" s="83">
        <v>1.2</v>
      </c>
      <c r="G26" s="79" t="s">
        <v>552</v>
      </c>
      <c r="I26" s="100">
        <v>31</v>
      </c>
      <c r="J26" s="100">
        <v>0</v>
      </c>
      <c r="L26" s="100">
        <f t="shared" si="3"/>
        <v>29.8</v>
      </c>
    </row>
    <row r="27" spans="2:12" outlineLevel="1">
      <c r="B27" s="156">
        <v>45969.807060185187</v>
      </c>
      <c r="C27" s="83">
        <v>131</v>
      </c>
      <c r="D27" s="83">
        <v>131</v>
      </c>
      <c r="E27" s="79" t="b">
        <v>1</v>
      </c>
      <c r="F27" s="83">
        <v>4.0999999999999996</v>
      </c>
      <c r="G27" s="79" t="s">
        <v>553</v>
      </c>
      <c r="I27" s="158">
        <v>31</v>
      </c>
      <c r="J27" s="158">
        <v>100</v>
      </c>
      <c r="L27" s="100">
        <f t="shared" si="3"/>
        <v>-4.0999999999999996</v>
      </c>
    </row>
    <row r="28" spans="2:12" outlineLevel="1">
      <c r="B28" s="156">
        <v>45969.810254629629</v>
      </c>
      <c r="C28" s="83">
        <v>131</v>
      </c>
      <c r="D28" s="83">
        <v>0</v>
      </c>
      <c r="E28" s="79" t="b">
        <v>1</v>
      </c>
      <c r="F28" s="83">
        <v>4.0999999999999996</v>
      </c>
      <c r="G28" s="79" t="s">
        <v>554</v>
      </c>
      <c r="I28" s="100">
        <v>31</v>
      </c>
      <c r="J28" s="100">
        <v>100</v>
      </c>
      <c r="L28" s="100">
        <f t="shared" si="3"/>
        <v>126.9</v>
      </c>
    </row>
    <row r="29" spans="2:12" outlineLevel="1">
      <c r="B29" s="156">
        <v>45969.844166666669</v>
      </c>
      <c r="C29" s="83">
        <v>162</v>
      </c>
      <c r="D29" s="83">
        <v>0</v>
      </c>
      <c r="E29" s="79" t="b">
        <v>1</v>
      </c>
      <c r="F29" s="83">
        <v>5</v>
      </c>
      <c r="G29" s="79" t="s">
        <v>555</v>
      </c>
      <c r="I29" s="100">
        <v>62</v>
      </c>
      <c r="J29" s="100">
        <v>100</v>
      </c>
      <c r="L29" s="100">
        <f t="shared" si="3"/>
        <v>157</v>
      </c>
    </row>
    <row r="30" spans="2:12" outlineLevel="1">
      <c r="B30" s="156">
        <v>45970.0234375</v>
      </c>
      <c r="C30" s="83">
        <v>131</v>
      </c>
      <c r="D30" s="83">
        <v>131</v>
      </c>
      <c r="E30" s="79" t="b">
        <v>1</v>
      </c>
      <c r="F30" s="83">
        <v>4.0999999999999996</v>
      </c>
      <c r="G30" s="79" t="s">
        <v>556</v>
      </c>
      <c r="I30" s="166">
        <v>31</v>
      </c>
      <c r="J30" s="166">
        <v>100</v>
      </c>
      <c r="L30" s="100">
        <f t="shared" si="3"/>
        <v>-4.0999999999999996</v>
      </c>
    </row>
    <row r="31" spans="2:12" outlineLevel="1">
      <c r="B31" s="156">
        <v>45970.088495370372</v>
      </c>
      <c r="C31" s="83">
        <v>131</v>
      </c>
      <c r="D31" s="83">
        <v>0</v>
      </c>
      <c r="E31" s="79" t="b">
        <v>1</v>
      </c>
      <c r="F31" s="83">
        <v>4.0999999999999996</v>
      </c>
      <c r="G31" s="79" t="s">
        <v>557</v>
      </c>
      <c r="I31" s="100">
        <v>31</v>
      </c>
      <c r="J31" s="100">
        <v>100</v>
      </c>
      <c r="L31" s="100">
        <f t="shared" si="3"/>
        <v>126.9</v>
      </c>
    </row>
    <row r="32" spans="2:12" outlineLevel="1">
      <c r="B32" s="156">
        <v>45970.721643518518</v>
      </c>
      <c r="C32" s="83">
        <v>31</v>
      </c>
      <c r="D32" s="83">
        <v>0</v>
      </c>
      <c r="E32" s="79" t="b">
        <v>1</v>
      </c>
      <c r="F32" s="83">
        <v>1.2</v>
      </c>
      <c r="G32" s="79" t="s">
        <v>558</v>
      </c>
      <c r="I32" s="100">
        <v>31</v>
      </c>
      <c r="J32" s="100">
        <v>0</v>
      </c>
      <c r="L32" s="100">
        <f t="shared" si="3"/>
        <v>29.8</v>
      </c>
    </row>
    <row r="33" spans="2:12" outlineLevel="1">
      <c r="B33" s="156">
        <v>45970.726712962962</v>
      </c>
      <c r="C33" s="83">
        <v>31</v>
      </c>
      <c r="D33" s="83">
        <v>0</v>
      </c>
      <c r="E33" s="79" t="b">
        <v>1</v>
      </c>
      <c r="F33" s="83">
        <v>1.2</v>
      </c>
      <c r="G33" s="79" t="s">
        <v>559</v>
      </c>
      <c r="I33" s="100">
        <v>31</v>
      </c>
      <c r="J33" s="100">
        <v>0</v>
      </c>
      <c r="L33" s="100">
        <f t="shared" si="3"/>
        <v>29.8</v>
      </c>
    </row>
    <row r="34" spans="2:12" outlineLevel="1">
      <c r="B34" s="156">
        <v>45970.854189814818</v>
      </c>
      <c r="C34" s="83">
        <v>131</v>
      </c>
      <c r="D34" s="83">
        <v>0</v>
      </c>
      <c r="E34" s="79" t="b">
        <v>1</v>
      </c>
      <c r="F34" s="83">
        <v>4.0999999999999996</v>
      </c>
      <c r="G34" s="79" t="s">
        <v>560</v>
      </c>
      <c r="I34" s="100">
        <v>31</v>
      </c>
      <c r="J34" s="100">
        <v>100</v>
      </c>
      <c r="L34" s="100">
        <f t="shared" si="3"/>
        <v>126.9</v>
      </c>
    </row>
    <row r="35" spans="2:12" outlineLevel="1">
      <c r="B35" s="156">
        <v>45971.090763888889</v>
      </c>
      <c r="C35" s="83">
        <v>262</v>
      </c>
      <c r="D35" s="83">
        <v>0</v>
      </c>
      <c r="E35" s="79" t="b">
        <v>1</v>
      </c>
      <c r="F35" s="83">
        <v>7.9</v>
      </c>
      <c r="G35" s="79" t="s">
        <v>561</v>
      </c>
      <c r="I35" s="100">
        <v>62</v>
      </c>
      <c r="J35" s="100">
        <v>200</v>
      </c>
      <c r="L35" s="100">
        <f t="shared" si="3"/>
        <v>254.1</v>
      </c>
    </row>
    <row r="36" spans="2:12" outlineLevel="1">
      <c r="B36" s="156">
        <v>45971.799155092594</v>
      </c>
      <c r="C36" s="83">
        <v>131</v>
      </c>
      <c r="D36" s="83">
        <v>0</v>
      </c>
      <c r="E36" s="79" t="b">
        <v>1</v>
      </c>
      <c r="F36" s="83">
        <v>4.0999999999999996</v>
      </c>
      <c r="G36" s="79" t="s">
        <v>562</v>
      </c>
      <c r="I36" s="100">
        <v>31</v>
      </c>
      <c r="J36" s="100">
        <v>100</v>
      </c>
      <c r="L36" s="100">
        <f t="shared" si="3"/>
        <v>126.9</v>
      </c>
    </row>
    <row r="37" spans="2:12" outlineLevel="1">
      <c r="B37" s="156">
        <v>45971.970416666663</v>
      </c>
      <c r="C37" s="83">
        <v>31</v>
      </c>
      <c r="D37" s="83">
        <v>0</v>
      </c>
      <c r="E37" s="79" t="b">
        <v>1</v>
      </c>
      <c r="F37" s="83">
        <v>1.2</v>
      </c>
      <c r="G37" s="79" t="s">
        <v>563</v>
      </c>
      <c r="I37" s="100">
        <v>31</v>
      </c>
      <c r="J37" s="100">
        <v>0</v>
      </c>
      <c r="L37" s="100">
        <f t="shared" si="3"/>
        <v>29.8</v>
      </c>
    </row>
    <row r="38" spans="2:12" outlineLevel="1">
      <c r="B38" s="156">
        <v>45972.659050925926</v>
      </c>
      <c r="C38" s="83">
        <v>131</v>
      </c>
      <c r="D38" s="83">
        <v>0</v>
      </c>
      <c r="E38" s="79" t="b">
        <v>1</v>
      </c>
      <c r="F38" s="83">
        <v>4.0999999999999996</v>
      </c>
      <c r="G38" s="79" t="s">
        <v>564</v>
      </c>
      <c r="I38" s="100">
        <v>31</v>
      </c>
      <c r="J38" s="100">
        <v>100</v>
      </c>
      <c r="L38" s="100">
        <f t="shared" si="3"/>
        <v>126.9</v>
      </c>
    </row>
    <row r="39" spans="2:12" outlineLevel="1">
      <c r="B39" s="156">
        <v>45972.987222222226</v>
      </c>
      <c r="C39" s="83">
        <v>31</v>
      </c>
      <c r="D39" s="83">
        <v>0</v>
      </c>
      <c r="E39" s="79" t="b">
        <v>1</v>
      </c>
      <c r="F39" s="83">
        <v>1.2</v>
      </c>
      <c r="G39" s="79" t="s">
        <v>565</v>
      </c>
      <c r="I39" s="100">
        <v>31</v>
      </c>
      <c r="J39" s="100">
        <v>0</v>
      </c>
      <c r="L39" s="100">
        <f t="shared" si="3"/>
        <v>29.8</v>
      </c>
    </row>
    <row r="40" spans="2:12" outlineLevel="1">
      <c r="B40" s="156">
        <v>45973.707337962966</v>
      </c>
      <c r="C40" s="83">
        <v>131</v>
      </c>
      <c r="D40" s="83">
        <v>0</v>
      </c>
      <c r="E40" s="79" t="b">
        <v>1</v>
      </c>
      <c r="F40" s="83">
        <v>4.0999999999999996</v>
      </c>
      <c r="G40" s="79" t="s">
        <v>566</v>
      </c>
      <c r="I40" s="100">
        <v>31</v>
      </c>
      <c r="J40" s="100">
        <v>100</v>
      </c>
      <c r="L40" s="100">
        <f t="shared" si="3"/>
        <v>126.9</v>
      </c>
    </row>
    <row r="41" spans="2:12" outlineLevel="1">
      <c r="B41" s="156">
        <v>45976.054918981485</v>
      </c>
      <c r="C41" s="83">
        <v>131</v>
      </c>
      <c r="D41" s="83">
        <v>0</v>
      </c>
      <c r="E41" s="79" t="b">
        <v>1</v>
      </c>
      <c r="F41" s="83">
        <v>4.0999999999999996</v>
      </c>
      <c r="G41" s="79" t="s">
        <v>567</v>
      </c>
      <c r="I41" s="100">
        <v>31</v>
      </c>
      <c r="J41" s="100">
        <v>100</v>
      </c>
      <c r="L41" s="100">
        <f t="shared" si="3"/>
        <v>126.9</v>
      </c>
    </row>
    <row r="42" spans="2:12" outlineLevel="1">
      <c r="B42" s="156">
        <v>45976.751493055555</v>
      </c>
      <c r="C42" s="83">
        <v>31</v>
      </c>
      <c r="D42" s="83">
        <v>0</v>
      </c>
      <c r="E42" s="79" t="b">
        <v>1</v>
      </c>
      <c r="F42" s="83">
        <v>1.2</v>
      </c>
      <c r="G42" s="79" t="s">
        <v>568</v>
      </c>
      <c r="I42" s="100">
        <v>31</v>
      </c>
      <c r="J42" s="100">
        <v>0</v>
      </c>
      <c r="L42" s="100">
        <f t="shared" si="3"/>
        <v>29.8</v>
      </c>
    </row>
    <row r="43" spans="2:12" outlineLevel="1">
      <c r="B43" s="156">
        <v>45976.844560185185</v>
      </c>
      <c r="C43" s="83">
        <v>31</v>
      </c>
      <c r="D43" s="83">
        <v>0</v>
      </c>
      <c r="E43" s="79" t="b">
        <v>1</v>
      </c>
      <c r="F43" s="83">
        <v>1.2</v>
      </c>
      <c r="G43" s="79" t="s">
        <v>569</v>
      </c>
      <c r="I43" s="100">
        <v>31</v>
      </c>
      <c r="J43" s="100">
        <v>0</v>
      </c>
      <c r="L43" s="100">
        <f t="shared" si="3"/>
        <v>29.8</v>
      </c>
    </row>
    <row r="44" spans="2:12" outlineLevel="1">
      <c r="B44" s="156">
        <v>45977.06726851852</v>
      </c>
      <c r="C44" s="83">
        <v>31</v>
      </c>
      <c r="D44" s="83">
        <v>0</v>
      </c>
      <c r="E44" s="79" t="b">
        <v>1</v>
      </c>
      <c r="F44" s="83">
        <v>1.2</v>
      </c>
      <c r="G44" s="79" t="s">
        <v>447</v>
      </c>
      <c r="I44" s="100">
        <v>31</v>
      </c>
      <c r="J44" s="100">
        <v>0</v>
      </c>
      <c r="L44" s="100">
        <f t="shared" si="3"/>
        <v>29.8</v>
      </c>
    </row>
    <row r="45" spans="2:12" outlineLevel="1">
      <c r="B45" s="156">
        <v>45977.836469907408</v>
      </c>
      <c r="C45" s="83">
        <v>131</v>
      </c>
      <c r="D45" s="83">
        <v>0</v>
      </c>
      <c r="E45" s="79" t="b">
        <v>1</v>
      </c>
      <c r="F45" s="83">
        <v>4.0999999999999996</v>
      </c>
      <c r="G45" s="79" t="s">
        <v>570</v>
      </c>
      <c r="I45" s="100">
        <v>31</v>
      </c>
      <c r="J45" s="100">
        <v>100</v>
      </c>
      <c r="L45" s="100">
        <f t="shared" si="3"/>
        <v>126.9</v>
      </c>
    </row>
    <row r="46" spans="2:12" outlineLevel="1">
      <c r="B46" s="156">
        <v>45977.888703703706</v>
      </c>
      <c r="C46" s="83">
        <v>31</v>
      </c>
      <c r="D46" s="83">
        <v>0</v>
      </c>
      <c r="E46" s="79" t="b">
        <v>1</v>
      </c>
      <c r="F46" s="83">
        <v>1.2</v>
      </c>
      <c r="G46" s="79" t="s">
        <v>571</v>
      </c>
      <c r="I46" s="100">
        <v>31</v>
      </c>
      <c r="J46" s="100">
        <v>0</v>
      </c>
      <c r="L46" s="100">
        <f t="shared" si="3"/>
        <v>29.8</v>
      </c>
    </row>
    <row r="47" spans="2:12" outlineLevel="1">
      <c r="B47" s="156">
        <v>45977.888993055552</v>
      </c>
      <c r="C47" s="83">
        <v>31</v>
      </c>
      <c r="D47" s="83">
        <v>0</v>
      </c>
      <c r="E47" s="79" t="b">
        <v>1</v>
      </c>
      <c r="F47" s="83">
        <v>1.2</v>
      </c>
      <c r="G47" s="79" t="s">
        <v>572</v>
      </c>
      <c r="I47" s="100">
        <v>31</v>
      </c>
      <c r="J47" s="100">
        <v>0</v>
      </c>
      <c r="L47" s="100">
        <f t="shared" si="3"/>
        <v>29.8</v>
      </c>
    </row>
    <row r="48" spans="2:12" outlineLevel="1">
      <c r="B48" s="156">
        <v>45978.106469907405</v>
      </c>
      <c r="C48" s="83">
        <v>93</v>
      </c>
      <c r="D48" s="83">
        <v>0</v>
      </c>
      <c r="E48" s="79" t="b">
        <v>1</v>
      </c>
      <c r="F48" s="83">
        <v>3</v>
      </c>
      <c r="G48" s="79" t="s">
        <v>220</v>
      </c>
      <c r="I48" s="100">
        <v>93</v>
      </c>
      <c r="J48" s="100">
        <v>0</v>
      </c>
      <c r="L48" s="100">
        <f t="shared" si="3"/>
        <v>90</v>
      </c>
    </row>
    <row r="49" spans="2:14" outlineLevel="1">
      <c r="B49" s="156">
        <v>45978.68109953704</v>
      </c>
      <c r="C49" s="83">
        <v>162</v>
      </c>
      <c r="D49" s="83">
        <v>0</v>
      </c>
      <c r="E49" s="79" t="b">
        <v>1</v>
      </c>
      <c r="F49" s="83">
        <v>5</v>
      </c>
      <c r="G49" s="79" t="s">
        <v>222</v>
      </c>
      <c r="I49" s="100">
        <v>62</v>
      </c>
      <c r="J49" s="100">
        <v>100</v>
      </c>
      <c r="L49" s="100">
        <f t="shared" si="3"/>
        <v>157</v>
      </c>
    </row>
    <row r="50" spans="2:14" outlineLevel="1">
      <c r="B50" s="156">
        <v>45978.98065972222</v>
      </c>
      <c r="C50" s="83">
        <v>131</v>
      </c>
      <c r="D50" s="83">
        <v>0</v>
      </c>
      <c r="E50" s="79" t="b">
        <v>1</v>
      </c>
      <c r="F50" s="83">
        <v>4.0999999999999996</v>
      </c>
      <c r="G50" s="79" t="s">
        <v>573</v>
      </c>
      <c r="I50" s="100">
        <v>31</v>
      </c>
      <c r="J50" s="100">
        <v>100</v>
      </c>
      <c r="L50" s="100">
        <f t="shared" si="3"/>
        <v>126.9</v>
      </c>
    </row>
    <row r="51" spans="2:14" outlineLevel="1">
      <c r="B51" s="156">
        <v>45979.426053240742</v>
      </c>
      <c r="C51" s="83">
        <v>31</v>
      </c>
      <c r="D51" s="83">
        <v>0</v>
      </c>
      <c r="E51" s="79" t="b">
        <v>1</v>
      </c>
      <c r="F51" s="83">
        <v>1.2</v>
      </c>
      <c r="G51" s="79" t="s">
        <v>574</v>
      </c>
      <c r="I51" s="100">
        <v>31</v>
      </c>
      <c r="J51" s="100">
        <v>0</v>
      </c>
      <c r="L51" s="100">
        <f t="shared" si="3"/>
        <v>29.8</v>
      </c>
    </row>
    <row r="52" spans="2:14" outlineLevel="1">
      <c r="B52" s="156">
        <v>45981.930983796294</v>
      </c>
      <c r="C52" s="83">
        <v>62</v>
      </c>
      <c r="D52" s="83">
        <v>0</v>
      </c>
      <c r="E52" s="79" t="b">
        <v>1</v>
      </c>
      <c r="F52" s="83">
        <v>2.1</v>
      </c>
      <c r="G52" s="79" t="s">
        <v>575</v>
      </c>
      <c r="I52" s="100">
        <v>62</v>
      </c>
      <c r="J52" s="100">
        <v>0</v>
      </c>
      <c r="L52" s="100">
        <f t="shared" si="3"/>
        <v>59.9</v>
      </c>
    </row>
    <row r="53" spans="2:14" outlineLevel="1">
      <c r="B53" s="156">
        <v>45982.89702546296</v>
      </c>
      <c r="C53" s="81">
        <v>100</v>
      </c>
      <c r="D53" s="81">
        <v>0</v>
      </c>
      <c r="E53" s="79" t="b">
        <v>1</v>
      </c>
      <c r="F53" s="81">
        <v>3.2</v>
      </c>
      <c r="G53" s="79" t="s">
        <v>539</v>
      </c>
      <c r="I53" s="100">
        <v>0</v>
      </c>
      <c r="J53" s="100">
        <v>100</v>
      </c>
      <c r="L53" s="100">
        <f t="shared" si="3"/>
        <v>96.8</v>
      </c>
    </row>
    <row r="54" spans="2:14" outlineLevel="1">
      <c r="B54" s="156">
        <v>45983.790486111109</v>
      </c>
      <c r="C54" s="81">
        <v>131</v>
      </c>
      <c r="D54" s="81">
        <v>0</v>
      </c>
      <c r="E54" s="81" t="b">
        <v>1</v>
      </c>
      <c r="F54" s="81">
        <v>4.0999999999999996</v>
      </c>
      <c r="G54" s="79" t="s">
        <v>576</v>
      </c>
      <c r="I54" s="100">
        <v>31</v>
      </c>
      <c r="J54" s="100">
        <v>100</v>
      </c>
      <c r="L54" s="100">
        <f t="shared" si="3"/>
        <v>126.9</v>
      </c>
    </row>
    <row r="55" spans="2:14" outlineLevel="1">
      <c r="B55" s="156">
        <v>45983.987129629626</v>
      </c>
      <c r="C55" s="81">
        <v>62</v>
      </c>
      <c r="D55" s="81">
        <v>0</v>
      </c>
      <c r="E55" s="79" t="b">
        <v>1</v>
      </c>
      <c r="F55" s="81">
        <v>2.1</v>
      </c>
      <c r="G55" s="79" t="s">
        <v>577</v>
      </c>
      <c r="I55" s="100">
        <v>62</v>
      </c>
      <c r="J55" s="100">
        <v>0</v>
      </c>
      <c r="L55" s="100">
        <f t="shared" si="3"/>
        <v>59.9</v>
      </c>
    </row>
    <row r="56" spans="2:14" outlineLevel="1">
      <c r="B56" s="156">
        <v>45985.100983796299</v>
      </c>
      <c r="C56" s="83">
        <v>62</v>
      </c>
      <c r="D56" s="83">
        <v>0</v>
      </c>
      <c r="E56" s="79" t="b">
        <v>1</v>
      </c>
      <c r="F56" s="83">
        <v>2.1</v>
      </c>
      <c r="G56" s="79" t="s">
        <v>578</v>
      </c>
      <c r="I56" s="100">
        <v>62</v>
      </c>
      <c r="J56" s="100">
        <v>0</v>
      </c>
      <c r="L56" s="100">
        <f t="shared" si="3"/>
        <v>59.9</v>
      </c>
    </row>
    <row r="57" spans="2:14" outlineLevel="1">
      <c r="B57" s="156">
        <v>45985.143321759257</v>
      </c>
      <c r="C57" s="83">
        <v>131</v>
      </c>
      <c r="D57" s="83">
        <v>0</v>
      </c>
      <c r="E57" s="79" t="b">
        <v>1</v>
      </c>
      <c r="F57" s="83">
        <v>4.0999999999999996</v>
      </c>
      <c r="G57" s="79" t="s">
        <v>579</v>
      </c>
      <c r="I57" s="100">
        <v>31</v>
      </c>
      <c r="J57" s="100">
        <v>100</v>
      </c>
      <c r="L57" s="100">
        <f t="shared" si="3"/>
        <v>126.9</v>
      </c>
    </row>
    <row r="58" spans="2:14" outlineLevel="1">
      <c r="B58" s="156">
        <v>45987.059155092589</v>
      </c>
      <c r="C58" s="83">
        <v>62</v>
      </c>
      <c r="D58" s="83">
        <v>0</v>
      </c>
      <c r="E58" s="79" t="b">
        <v>1</v>
      </c>
      <c r="F58" s="83">
        <v>2.1</v>
      </c>
      <c r="G58" s="79" t="s">
        <v>580</v>
      </c>
      <c r="I58" s="100">
        <v>62</v>
      </c>
      <c r="J58" s="100">
        <v>0</v>
      </c>
      <c r="L58" s="100">
        <f t="shared" si="3"/>
        <v>59.9</v>
      </c>
    </row>
    <row r="59" spans="2:14" outlineLevel="1">
      <c r="B59" s="156">
        <v>45987.111944444441</v>
      </c>
      <c r="C59" s="83">
        <v>31</v>
      </c>
      <c r="D59" s="83">
        <v>0</v>
      </c>
      <c r="E59" s="79" t="b">
        <v>1</v>
      </c>
      <c r="F59" s="83">
        <v>1.2</v>
      </c>
      <c r="G59" s="79" t="s">
        <v>581</v>
      </c>
      <c r="I59" s="100">
        <v>31</v>
      </c>
      <c r="J59" s="100">
        <v>0</v>
      </c>
      <c r="L59" s="100">
        <f t="shared" si="3"/>
        <v>29.8</v>
      </c>
    </row>
    <row r="60" spans="2:14" outlineLevel="1">
      <c r="B60" s="156">
        <v>45987.636087962965</v>
      </c>
      <c r="C60" s="83">
        <v>31</v>
      </c>
      <c r="D60" s="83">
        <v>0</v>
      </c>
      <c r="E60" s="79" t="b">
        <v>1</v>
      </c>
      <c r="F60" s="83">
        <v>1.2</v>
      </c>
      <c r="G60" s="79" t="s">
        <v>582</v>
      </c>
      <c r="I60" s="100">
        <v>31</v>
      </c>
      <c r="J60" s="100">
        <v>0</v>
      </c>
      <c r="L60" s="100">
        <f t="shared" si="3"/>
        <v>29.8</v>
      </c>
    </row>
    <row r="61" spans="2:14" outlineLevel="1">
      <c r="B61" s="156">
        <v>45991.579386574071</v>
      </c>
      <c r="C61" s="83">
        <v>262</v>
      </c>
      <c r="D61" s="83">
        <v>0</v>
      </c>
      <c r="E61" s="79" t="b">
        <v>1</v>
      </c>
      <c r="F61" s="83">
        <v>7.9</v>
      </c>
      <c r="G61" s="79" t="s">
        <v>583</v>
      </c>
      <c r="I61" s="100">
        <v>62</v>
      </c>
      <c r="J61" s="100">
        <v>200</v>
      </c>
      <c r="L61" s="100">
        <f t="shared" si="3"/>
        <v>254.1</v>
      </c>
    </row>
    <row r="62" spans="2:14" outlineLevel="1">
      <c r="B62" s="156">
        <v>45991.627210648148</v>
      </c>
      <c r="C62" s="83">
        <v>155</v>
      </c>
      <c r="D62" s="83">
        <v>0</v>
      </c>
      <c r="E62" s="79" t="b">
        <v>1</v>
      </c>
      <c r="F62" s="83">
        <v>4.8</v>
      </c>
      <c r="G62" s="79" t="s">
        <v>584</v>
      </c>
      <c r="I62" s="100">
        <v>155</v>
      </c>
      <c r="J62" s="100">
        <v>0</v>
      </c>
      <c r="L62" s="100">
        <f t="shared" si="3"/>
        <v>150.19999999999999</v>
      </c>
    </row>
    <row r="63" spans="2:14" outlineLevel="1">
      <c r="B63" s="159">
        <v>45991.681226851855</v>
      </c>
      <c r="C63" s="160">
        <v>131</v>
      </c>
      <c r="D63" s="160">
        <v>131</v>
      </c>
      <c r="E63" s="102" t="b">
        <v>1</v>
      </c>
      <c r="F63" s="160">
        <v>4.0999999999999996</v>
      </c>
      <c r="G63" s="102" t="s">
        <v>140</v>
      </c>
      <c r="I63" s="167">
        <v>31</v>
      </c>
      <c r="J63" s="167">
        <v>100</v>
      </c>
      <c r="L63" s="161">
        <f t="shared" si="3"/>
        <v>-4.0999999999999996</v>
      </c>
    </row>
    <row r="64" spans="2:14" ht="19" thickBot="1">
      <c r="B64" s="162"/>
      <c r="C64" s="163">
        <f>SUM(C13:C63)</f>
        <v>5418</v>
      </c>
      <c r="D64" s="163">
        <f>SUM(D13:D63)</f>
        <v>393</v>
      </c>
      <c r="E64" s="105"/>
      <c r="F64" s="163">
        <f>SUM(F13:F63)</f>
        <v>172.48999999999992</v>
      </c>
      <c r="G64" s="105"/>
      <c r="H64" s="164" t="s">
        <v>102</v>
      </c>
      <c r="I64" s="165">
        <f>SUM(I13:I63)</f>
        <v>2418</v>
      </c>
      <c r="J64" s="165">
        <f>SUM(J13:J63)</f>
        <v>3000</v>
      </c>
      <c r="L64" s="100">
        <f>SUM(L13:L63)</f>
        <v>4852.510000000002</v>
      </c>
      <c r="N64" s="100">
        <f>L64</f>
        <v>4852.510000000002</v>
      </c>
    </row>
    <row r="65" spans="2:12" ht="19" thickTop="1"/>
    <row r="66" spans="2:12" outlineLevel="1">
      <c r="B66" s="156">
        <v>45992.785902777781</v>
      </c>
      <c r="C66" s="83">
        <v>262</v>
      </c>
      <c r="D66" s="83">
        <v>0</v>
      </c>
      <c r="E66" s="79" t="b">
        <v>1</v>
      </c>
      <c r="F66" s="83">
        <v>7.9</v>
      </c>
      <c r="G66" s="79" t="s">
        <v>585</v>
      </c>
      <c r="I66" s="100">
        <v>62</v>
      </c>
      <c r="J66" s="100">
        <v>200</v>
      </c>
      <c r="L66" s="100">
        <f t="shared" ref="L66:L106" si="4">C66-D66-F66</f>
        <v>254.1</v>
      </c>
    </row>
    <row r="67" spans="2:12" outlineLevel="1">
      <c r="B67" s="156">
        <v>45993.553657407407</v>
      </c>
      <c r="C67" s="83">
        <v>162</v>
      </c>
      <c r="D67" s="83">
        <v>0</v>
      </c>
      <c r="E67" s="79" t="b">
        <v>1</v>
      </c>
      <c r="F67" s="83">
        <v>5</v>
      </c>
      <c r="G67" s="79" t="s">
        <v>228</v>
      </c>
      <c r="I67" s="100">
        <v>62</v>
      </c>
      <c r="J67" s="100">
        <v>100</v>
      </c>
      <c r="L67" s="100">
        <f t="shared" si="4"/>
        <v>157</v>
      </c>
    </row>
    <row r="68" spans="2:12" outlineLevel="1">
      <c r="B68" s="156">
        <v>45993.645902777775</v>
      </c>
      <c r="C68" s="83">
        <v>162</v>
      </c>
      <c r="D68" s="83">
        <v>0</v>
      </c>
      <c r="E68" s="79" t="b">
        <v>1</v>
      </c>
      <c r="F68" s="83">
        <v>5</v>
      </c>
      <c r="G68" s="79" t="s">
        <v>586</v>
      </c>
      <c r="I68" s="100">
        <v>62</v>
      </c>
      <c r="J68" s="100">
        <v>100</v>
      </c>
      <c r="L68" s="100">
        <f t="shared" si="4"/>
        <v>157</v>
      </c>
    </row>
    <row r="69" spans="2:12" outlineLevel="1">
      <c r="B69" s="156">
        <v>45993.717581018522</v>
      </c>
      <c r="C69" s="83">
        <v>293</v>
      </c>
      <c r="D69" s="83">
        <v>0</v>
      </c>
      <c r="E69" s="79" t="b">
        <v>1</v>
      </c>
      <c r="F69" s="83">
        <v>8.8000000000000007</v>
      </c>
      <c r="G69" s="79" t="s">
        <v>587</v>
      </c>
      <c r="I69" s="100">
        <v>93</v>
      </c>
      <c r="J69" s="100">
        <v>200</v>
      </c>
      <c r="L69" s="100">
        <f t="shared" si="4"/>
        <v>284.2</v>
      </c>
    </row>
    <row r="70" spans="2:12" outlineLevel="1">
      <c r="B70" s="156">
        <v>45993.963553240741</v>
      </c>
      <c r="C70" s="83">
        <v>131</v>
      </c>
      <c r="D70" s="83">
        <v>0</v>
      </c>
      <c r="E70" s="79" t="b">
        <v>1</v>
      </c>
      <c r="F70" s="83">
        <v>4.0999999999999996</v>
      </c>
      <c r="G70" s="79" t="s">
        <v>588</v>
      </c>
      <c r="I70" s="100">
        <v>31</v>
      </c>
      <c r="J70" s="100">
        <v>100</v>
      </c>
      <c r="L70" s="100">
        <f t="shared" si="4"/>
        <v>126.9</v>
      </c>
    </row>
    <row r="71" spans="2:12" outlineLevel="1">
      <c r="B71" s="156">
        <v>45994.872187499997</v>
      </c>
      <c r="C71" s="83">
        <v>162</v>
      </c>
      <c r="D71" s="83">
        <v>0</v>
      </c>
      <c r="E71" s="79" t="b">
        <v>1</v>
      </c>
      <c r="F71" s="83">
        <v>5</v>
      </c>
      <c r="G71" s="79" t="s">
        <v>589</v>
      </c>
      <c r="I71" s="100">
        <v>62</v>
      </c>
      <c r="J71" s="100">
        <v>100</v>
      </c>
      <c r="L71" s="100">
        <f t="shared" si="4"/>
        <v>157</v>
      </c>
    </row>
    <row r="72" spans="2:12" outlineLevel="1">
      <c r="B72" s="156">
        <v>45994.951365740744</v>
      </c>
      <c r="C72" s="83">
        <v>31</v>
      </c>
      <c r="D72" s="83">
        <v>0</v>
      </c>
      <c r="E72" s="79" t="b">
        <v>1</v>
      </c>
      <c r="F72" s="83">
        <v>1.2</v>
      </c>
      <c r="G72" s="79" t="s">
        <v>590</v>
      </c>
      <c r="I72" s="100">
        <v>31</v>
      </c>
      <c r="J72" s="100">
        <v>0</v>
      </c>
      <c r="L72" s="100">
        <f t="shared" si="4"/>
        <v>29.8</v>
      </c>
    </row>
    <row r="73" spans="2:12" outlineLevel="1">
      <c r="B73" s="156">
        <v>45995.505972222221</v>
      </c>
      <c r="C73" s="83">
        <v>62</v>
      </c>
      <c r="D73" s="83">
        <v>0</v>
      </c>
      <c r="E73" s="79" t="b">
        <v>1</v>
      </c>
      <c r="F73" s="83">
        <v>2.1</v>
      </c>
      <c r="G73" s="79" t="s">
        <v>236</v>
      </c>
      <c r="I73" s="100">
        <v>62</v>
      </c>
      <c r="J73" s="100">
        <v>0</v>
      </c>
      <c r="L73" s="100">
        <f t="shared" si="4"/>
        <v>59.9</v>
      </c>
    </row>
    <row r="74" spans="2:12" outlineLevel="1">
      <c r="B74" s="156">
        <v>45996.845856481479</v>
      </c>
      <c r="C74" s="83">
        <v>62</v>
      </c>
      <c r="D74" s="83">
        <v>0</v>
      </c>
      <c r="E74" s="79" t="b">
        <v>1</v>
      </c>
      <c r="F74" s="83">
        <v>2.1</v>
      </c>
      <c r="G74" s="79" t="s">
        <v>591</v>
      </c>
      <c r="I74" s="100">
        <v>62</v>
      </c>
      <c r="J74" s="100">
        <v>0</v>
      </c>
      <c r="L74" s="100">
        <f t="shared" si="4"/>
        <v>59.9</v>
      </c>
    </row>
    <row r="75" spans="2:12" outlineLevel="1">
      <c r="B75" s="156">
        <v>45996.896898148145</v>
      </c>
      <c r="C75" s="83">
        <v>131</v>
      </c>
      <c r="D75" s="83">
        <v>0</v>
      </c>
      <c r="E75" s="79" t="b">
        <v>1</v>
      </c>
      <c r="F75" s="83">
        <v>4.0999999999999996</v>
      </c>
      <c r="G75" s="79" t="s">
        <v>592</v>
      </c>
      <c r="I75" s="100">
        <v>31</v>
      </c>
      <c r="J75" s="100">
        <v>100</v>
      </c>
      <c r="L75" s="100">
        <f t="shared" si="4"/>
        <v>126.9</v>
      </c>
    </row>
    <row r="76" spans="2:12" outlineLevel="1">
      <c r="B76" s="156">
        <v>45996.965648148151</v>
      </c>
      <c r="C76" s="83">
        <v>262</v>
      </c>
      <c r="D76" s="83">
        <v>0</v>
      </c>
      <c r="E76" s="79" t="b">
        <v>1</v>
      </c>
      <c r="F76" s="83">
        <v>7.9</v>
      </c>
      <c r="G76" s="79" t="s">
        <v>593</v>
      </c>
      <c r="I76" s="100">
        <v>62</v>
      </c>
      <c r="J76" s="100">
        <v>200</v>
      </c>
      <c r="L76" s="100">
        <f t="shared" si="4"/>
        <v>254.1</v>
      </c>
    </row>
    <row r="77" spans="2:12" outlineLevel="1">
      <c r="B77" s="156">
        <v>45997.163958333331</v>
      </c>
      <c r="C77" s="83">
        <v>31</v>
      </c>
      <c r="D77" s="83">
        <v>0</v>
      </c>
      <c r="E77" s="79" t="b">
        <v>1</v>
      </c>
      <c r="F77" s="83">
        <v>1.2</v>
      </c>
      <c r="G77" s="79" t="s">
        <v>594</v>
      </c>
      <c r="I77" s="100">
        <v>31</v>
      </c>
      <c r="J77" s="100">
        <v>0</v>
      </c>
      <c r="L77" s="100">
        <f t="shared" si="4"/>
        <v>29.8</v>
      </c>
    </row>
    <row r="78" spans="2:12" outlineLevel="1">
      <c r="B78" s="156">
        <v>45997.900972222225</v>
      </c>
      <c r="C78" s="83">
        <v>131</v>
      </c>
      <c r="D78" s="83">
        <v>0</v>
      </c>
      <c r="E78" s="79" t="b">
        <v>1</v>
      </c>
      <c r="F78" s="83">
        <v>4.0999999999999996</v>
      </c>
      <c r="G78" s="79" t="s">
        <v>595</v>
      </c>
      <c r="I78" s="100">
        <v>31</v>
      </c>
      <c r="J78" s="100">
        <v>100</v>
      </c>
      <c r="L78" s="100">
        <f t="shared" si="4"/>
        <v>126.9</v>
      </c>
    </row>
    <row r="79" spans="2:12" outlineLevel="1">
      <c r="B79" s="156">
        <v>45997.966932870368</v>
      </c>
      <c r="C79" s="83">
        <v>31</v>
      </c>
      <c r="D79" s="83">
        <v>0</v>
      </c>
      <c r="E79" s="79" t="b">
        <v>1</v>
      </c>
      <c r="F79" s="83">
        <v>1.2</v>
      </c>
      <c r="G79" s="79" t="s">
        <v>596</v>
      </c>
      <c r="I79" s="100">
        <v>31</v>
      </c>
      <c r="J79" s="100">
        <v>0</v>
      </c>
      <c r="L79" s="100">
        <f t="shared" si="4"/>
        <v>29.8</v>
      </c>
    </row>
    <row r="80" spans="2:12" outlineLevel="1">
      <c r="B80" s="156">
        <v>45998.095902777779</v>
      </c>
      <c r="C80" s="83">
        <v>31</v>
      </c>
      <c r="D80" s="83">
        <v>0</v>
      </c>
      <c r="E80" s="79" t="b">
        <v>1</v>
      </c>
      <c r="F80" s="83">
        <v>1.2</v>
      </c>
      <c r="G80" s="79" t="s">
        <v>597</v>
      </c>
      <c r="I80" s="100">
        <v>31</v>
      </c>
      <c r="J80" s="100">
        <v>0</v>
      </c>
      <c r="L80" s="100">
        <f t="shared" si="4"/>
        <v>29.8</v>
      </c>
    </row>
    <row r="81" spans="2:12" outlineLevel="1">
      <c r="B81" s="156">
        <v>45999.086736111109</v>
      </c>
      <c r="C81" s="83">
        <v>31</v>
      </c>
      <c r="D81" s="83">
        <v>0</v>
      </c>
      <c r="E81" s="79" t="b">
        <v>1</v>
      </c>
      <c r="F81" s="83">
        <v>1.2</v>
      </c>
      <c r="G81" s="79" t="s">
        <v>598</v>
      </c>
      <c r="I81" s="100">
        <v>31</v>
      </c>
      <c r="J81" s="100">
        <v>0</v>
      </c>
      <c r="L81" s="100">
        <f t="shared" si="4"/>
        <v>29.8</v>
      </c>
    </row>
    <row r="82" spans="2:12" outlineLevel="1">
      <c r="B82" s="156">
        <v>45999.883831018517</v>
      </c>
      <c r="C82" s="83">
        <v>31</v>
      </c>
      <c r="D82" s="83">
        <v>0</v>
      </c>
      <c r="E82" s="79" t="b">
        <v>1</v>
      </c>
      <c r="F82" s="83">
        <v>1.2</v>
      </c>
      <c r="G82" s="79" t="s">
        <v>599</v>
      </c>
      <c r="I82" s="100">
        <v>31</v>
      </c>
      <c r="J82" s="100">
        <v>0</v>
      </c>
      <c r="L82" s="100">
        <f t="shared" si="4"/>
        <v>29.8</v>
      </c>
    </row>
    <row r="83" spans="2:12" outlineLevel="1">
      <c r="B83" s="156">
        <v>46000.977719907409</v>
      </c>
      <c r="C83" s="83">
        <v>62</v>
      </c>
      <c r="D83" s="83">
        <v>0</v>
      </c>
      <c r="E83" s="79" t="b">
        <v>1</v>
      </c>
      <c r="F83" s="83">
        <v>2.1</v>
      </c>
      <c r="G83" s="79" t="s">
        <v>600</v>
      </c>
      <c r="I83" s="100">
        <v>62</v>
      </c>
      <c r="J83" s="100">
        <v>0</v>
      </c>
      <c r="L83" s="100">
        <f t="shared" si="4"/>
        <v>59.9</v>
      </c>
    </row>
    <row r="84" spans="2:12" outlineLevel="1">
      <c r="B84" s="156">
        <v>46001.076608796298</v>
      </c>
      <c r="C84" s="83">
        <v>162</v>
      </c>
      <c r="D84" s="83">
        <v>0</v>
      </c>
      <c r="E84" s="79" t="b">
        <v>1</v>
      </c>
      <c r="F84" s="83">
        <v>5</v>
      </c>
      <c r="G84" s="79" t="s">
        <v>601</v>
      </c>
      <c r="I84" s="100">
        <v>62</v>
      </c>
      <c r="J84" s="100">
        <v>100</v>
      </c>
      <c r="L84" s="100">
        <f t="shared" si="4"/>
        <v>157</v>
      </c>
    </row>
    <row r="85" spans="2:12" outlineLevel="1">
      <c r="B85" s="156">
        <v>46001.108506944445</v>
      </c>
      <c r="C85" s="83">
        <v>131</v>
      </c>
      <c r="D85" s="83">
        <v>0</v>
      </c>
      <c r="E85" s="79" t="b">
        <v>1</v>
      </c>
      <c r="F85" s="83">
        <v>4.0999999999999996</v>
      </c>
      <c r="G85" s="79" t="s">
        <v>602</v>
      </c>
      <c r="I85" s="100">
        <v>31</v>
      </c>
      <c r="J85" s="100">
        <v>100</v>
      </c>
      <c r="L85" s="100">
        <f t="shared" si="4"/>
        <v>126.9</v>
      </c>
    </row>
    <row r="86" spans="2:12" outlineLevel="1">
      <c r="B86" s="156">
        <v>46001.906423611108</v>
      </c>
      <c r="C86" s="83">
        <v>31</v>
      </c>
      <c r="D86" s="83">
        <v>0</v>
      </c>
      <c r="E86" s="79" t="b">
        <v>1</v>
      </c>
      <c r="F86" s="83">
        <v>1.2</v>
      </c>
      <c r="G86" s="79" t="s">
        <v>603</v>
      </c>
      <c r="I86" s="100">
        <v>31</v>
      </c>
      <c r="J86" s="100">
        <v>0</v>
      </c>
      <c r="L86" s="100">
        <f t="shared" si="4"/>
        <v>29.8</v>
      </c>
    </row>
    <row r="87" spans="2:12" outlineLevel="1">
      <c r="B87" s="156">
        <v>46004.083541666667</v>
      </c>
      <c r="C87" s="83">
        <v>31</v>
      </c>
      <c r="D87" s="83">
        <v>0</v>
      </c>
      <c r="E87" s="79" t="b">
        <v>1</v>
      </c>
      <c r="F87" s="83">
        <v>1.2</v>
      </c>
      <c r="G87" s="79" t="s">
        <v>604</v>
      </c>
      <c r="I87" s="100">
        <v>31</v>
      </c>
      <c r="J87" s="100">
        <v>0</v>
      </c>
      <c r="L87" s="100">
        <f t="shared" si="4"/>
        <v>29.8</v>
      </c>
    </row>
    <row r="88" spans="2:12" outlineLevel="1">
      <c r="B88" s="156">
        <v>46004.114131944443</v>
      </c>
      <c r="C88" s="83">
        <v>31</v>
      </c>
      <c r="D88" s="83">
        <v>0</v>
      </c>
      <c r="E88" s="79" t="b">
        <v>1</v>
      </c>
      <c r="F88" s="83">
        <v>1.2</v>
      </c>
      <c r="G88" s="79" t="s">
        <v>605</v>
      </c>
      <c r="I88" s="100">
        <v>31</v>
      </c>
      <c r="J88" s="100">
        <v>0</v>
      </c>
      <c r="L88" s="100">
        <f t="shared" si="4"/>
        <v>29.8</v>
      </c>
    </row>
    <row r="89" spans="2:12" outlineLevel="1">
      <c r="B89" s="156">
        <v>46005.041574074072</v>
      </c>
      <c r="C89" s="83">
        <v>31</v>
      </c>
      <c r="D89" s="83">
        <v>0</v>
      </c>
      <c r="E89" s="79" t="b">
        <v>1</v>
      </c>
      <c r="F89" s="83">
        <v>1.2</v>
      </c>
      <c r="G89" s="79" t="s">
        <v>606</v>
      </c>
      <c r="I89" s="100">
        <v>31</v>
      </c>
      <c r="J89" s="100">
        <v>0</v>
      </c>
      <c r="L89" s="100">
        <f t="shared" si="4"/>
        <v>29.8</v>
      </c>
    </row>
    <row r="90" spans="2:12" outlineLevel="1">
      <c r="B90" s="156">
        <v>46005.074016203704</v>
      </c>
      <c r="C90" s="83">
        <v>31</v>
      </c>
      <c r="D90" s="83">
        <v>0</v>
      </c>
      <c r="E90" s="79" t="b">
        <v>1</v>
      </c>
      <c r="F90" s="83">
        <v>1.2</v>
      </c>
      <c r="G90" s="79" t="s">
        <v>607</v>
      </c>
      <c r="I90" s="100">
        <v>31</v>
      </c>
      <c r="J90" s="100">
        <v>0</v>
      </c>
      <c r="L90" s="100">
        <f t="shared" si="4"/>
        <v>29.8</v>
      </c>
    </row>
    <row r="91" spans="2:12" outlineLevel="1">
      <c r="B91" s="156">
        <v>46005.23033564815</v>
      </c>
      <c r="C91" s="83">
        <v>93</v>
      </c>
      <c r="D91" s="83">
        <v>0</v>
      </c>
      <c r="E91" s="79" t="b">
        <v>1</v>
      </c>
      <c r="F91" s="83">
        <v>3</v>
      </c>
      <c r="G91" s="79" t="s">
        <v>608</v>
      </c>
      <c r="I91" s="100">
        <v>93</v>
      </c>
      <c r="J91" s="100">
        <v>0</v>
      </c>
      <c r="L91" s="100">
        <f t="shared" si="4"/>
        <v>90</v>
      </c>
    </row>
    <row r="92" spans="2:12" outlineLevel="1">
      <c r="B92" s="156">
        <v>46005.853460648148</v>
      </c>
      <c r="C92" s="83">
        <v>131</v>
      </c>
      <c r="D92" s="83">
        <v>0</v>
      </c>
      <c r="E92" s="79" t="b">
        <v>1</v>
      </c>
      <c r="F92" s="83">
        <v>4.0999999999999996</v>
      </c>
      <c r="G92" s="79" t="s">
        <v>609</v>
      </c>
      <c r="I92" s="100">
        <v>31</v>
      </c>
      <c r="J92" s="100">
        <v>100</v>
      </c>
      <c r="L92" s="100">
        <f t="shared" si="4"/>
        <v>126.9</v>
      </c>
    </row>
    <row r="93" spans="2:12" outlineLevel="1">
      <c r="B93" s="156">
        <v>46005.932824074072</v>
      </c>
      <c r="C93" s="83">
        <v>262</v>
      </c>
      <c r="D93" s="83">
        <v>0</v>
      </c>
      <c r="E93" s="79" t="b">
        <v>1</v>
      </c>
      <c r="F93" s="83">
        <v>7.9</v>
      </c>
      <c r="G93" s="79" t="s">
        <v>472</v>
      </c>
      <c r="I93" s="100">
        <v>62</v>
      </c>
      <c r="J93" s="100">
        <v>200</v>
      </c>
      <c r="L93" s="100">
        <f t="shared" si="4"/>
        <v>254.1</v>
      </c>
    </row>
    <row r="94" spans="2:12" outlineLevel="1">
      <c r="B94" s="156">
        <v>46006.905416666668</v>
      </c>
      <c r="C94" s="83">
        <v>162</v>
      </c>
      <c r="D94" s="83">
        <v>0</v>
      </c>
      <c r="E94" s="79" t="b">
        <v>1</v>
      </c>
      <c r="F94" s="83">
        <v>5</v>
      </c>
      <c r="G94" s="79" t="s">
        <v>242</v>
      </c>
      <c r="I94" s="100">
        <v>62</v>
      </c>
      <c r="J94" s="100">
        <v>100</v>
      </c>
      <c r="L94" s="100">
        <f t="shared" si="4"/>
        <v>157</v>
      </c>
    </row>
    <row r="95" spans="2:12" outlineLevel="1">
      <c r="B95" s="156">
        <v>46007.076168981483</v>
      </c>
      <c r="C95" s="83">
        <v>62</v>
      </c>
      <c r="D95" s="83">
        <v>0</v>
      </c>
      <c r="E95" s="79" t="b">
        <v>1</v>
      </c>
      <c r="F95" s="83">
        <v>2.1</v>
      </c>
      <c r="G95" s="79" t="s">
        <v>244</v>
      </c>
      <c r="I95" s="100">
        <v>62</v>
      </c>
      <c r="J95" s="100">
        <v>0</v>
      </c>
      <c r="L95" s="100">
        <f t="shared" si="4"/>
        <v>59.9</v>
      </c>
    </row>
    <row r="96" spans="2:12" outlineLevel="1">
      <c r="B96" s="156">
        <v>46009.532094907408</v>
      </c>
      <c r="C96" s="83">
        <v>286</v>
      </c>
      <c r="D96" s="83">
        <v>286</v>
      </c>
      <c r="E96" s="79" t="b">
        <v>1</v>
      </c>
      <c r="F96" s="83">
        <v>8.59</v>
      </c>
      <c r="G96" s="79" t="s">
        <v>610</v>
      </c>
      <c r="I96" s="158">
        <v>186</v>
      </c>
      <c r="J96" s="158">
        <v>100</v>
      </c>
      <c r="L96" s="100">
        <f t="shared" si="4"/>
        <v>-8.59</v>
      </c>
    </row>
    <row r="97" spans="2:14" outlineLevel="1">
      <c r="B97" s="156">
        <v>46010.539155092592</v>
      </c>
      <c r="C97" s="83">
        <v>131</v>
      </c>
      <c r="D97" s="83">
        <v>0</v>
      </c>
      <c r="E97" s="79" t="b">
        <v>1</v>
      </c>
      <c r="F97" s="83">
        <v>4.0999999999999996</v>
      </c>
      <c r="G97" s="79" t="s">
        <v>611</v>
      </c>
      <c r="I97" s="100">
        <v>31</v>
      </c>
      <c r="J97" s="100">
        <v>100</v>
      </c>
      <c r="L97" s="100">
        <f t="shared" si="4"/>
        <v>126.9</v>
      </c>
    </row>
    <row r="98" spans="2:14" outlineLevel="1">
      <c r="B98" s="156">
        <v>46011.676134259258</v>
      </c>
      <c r="C98" s="83">
        <v>31</v>
      </c>
      <c r="D98" s="83">
        <v>0</v>
      </c>
      <c r="E98" s="79" t="b">
        <v>1</v>
      </c>
      <c r="F98" s="83">
        <v>1.2</v>
      </c>
      <c r="G98" s="79" t="s">
        <v>612</v>
      </c>
      <c r="I98" s="100">
        <v>31</v>
      </c>
      <c r="J98" s="100">
        <v>0</v>
      </c>
      <c r="L98" s="100">
        <f t="shared" si="4"/>
        <v>29.8</v>
      </c>
    </row>
    <row r="99" spans="2:14" outlineLevel="1">
      <c r="B99" s="156">
        <v>46011.827638888892</v>
      </c>
      <c r="C99" s="83">
        <v>31</v>
      </c>
      <c r="D99" s="83">
        <v>0</v>
      </c>
      <c r="E99" s="79" t="b">
        <v>1</v>
      </c>
      <c r="F99" s="83">
        <v>1.2</v>
      </c>
      <c r="G99" s="79" t="s">
        <v>613</v>
      </c>
      <c r="I99" s="100">
        <v>31</v>
      </c>
      <c r="J99" s="100">
        <v>0</v>
      </c>
      <c r="L99" s="100">
        <f t="shared" si="4"/>
        <v>29.8</v>
      </c>
    </row>
    <row r="100" spans="2:14" outlineLevel="1">
      <c r="B100" s="156">
        <v>46012.907430555555</v>
      </c>
      <c r="C100" s="83">
        <v>31</v>
      </c>
      <c r="D100" s="83">
        <v>31</v>
      </c>
      <c r="E100" s="79" t="b">
        <v>1</v>
      </c>
      <c r="F100" s="83">
        <v>1.2</v>
      </c>
      <c r="G100" s="79" t="s">
        <v>614</v>
      </c>
      <c r="I100" s="166">
        <v>31</v>
      </c>
      <c r="J100" s="100">
        <v>0</v>
      </c>
      <c r="L100" s="100">
        <f t="shared" si="4"/>
        <v>-1.2</v>
      </c>
    </row>
    <row r="101" spans="2:14" outlineLevel="1">
      <c r="B101" s="156">
        <v>46014.121608796297</v>
      </c>
      <c r="C101" s="83">
        <v>262</v>
      </c>
      <c r="D101" s="83">
        <v>0</v>
      </c>
      <c r="E101" s="79" t="b">
        <v>1</v>
      </c>
      <c r="F101" s="83">
        <v>7.9</v>
      </c>
      <c r="G101" s="79" t="s">
        <v>615</v>
      </c>
      <c r="I101" s="100">
        <v>62</v>
      </c>
      <c r="J101" s="100">
        <v>200</v>
      </c>
      <c r="L101" s="100">
        <f t="shared" si="4"/>
        <v>254.1</v>
      </c>
    </row>
    <row r="102" spans="2:14" outlineLevel="1">
      <c r="B102" s="156">
        <v>46017.899305555555</v>
      </c>
      <c r="C102" s="83">
        <v>62</v>
      </c>
      <c r="D102" s="83">
        <v>0</v>
      </c>
      <c r="E102" s="79" t="b">
        <v>1</v>
      </c>
      <c r="F102" s="83">
        <v>2.1</v>
      </c>
      <c r="G102" s="79" t="s">
        <v>616</v>
      </c>
      <c r="I102" s="100">
        <v>62</v>
      </c>
      <c r="J102" s="100">
        <v>0</v>
      </c>
      <c r="L102" s="100">
        <f t="shared" si="4"/>
        <v>59.9</v>
      </c>
    </row>
    <row r="103" spans="2:14" outlineLevel="1">
      <c r="B103" s="156">
        <v>46017.910138888888</v>
      </c>
      <c r="C103" s="83">
        <v>62</v>
      </c>
      <c r="D103" s="83">
        <v>0</v>
      </c>
      <c r="E103" s="79" t="b">
        <v>1</v>
      </c>
      <c r="F103" s="83">
        <v>2.1</v>
      </c>
      <c r="G103" s="79" t="s">
        <v>617</v>
      </c>
      <c r="I103" s="100">
        <v>62</v>
      </c>
      <c r="J103" s="100">
        <v>0</v>
      </c>
      <c r="L103" s="100">
        <f t="shared" si="4"/>
        <v>59.9</v>
      </c>
    </row>
    <row r="104" spans="2:14" outlineLevel="1">
      <c r="B104" s="156">
        <v>46018.042268518519</v>
      </c>
      <c r="C104" s="83">
        <v>162</v>
      </c>
      <c r="D104" s="83">
        <v>0</v>
      </c>
      <c r="E104" s="79" t="b">
        <v>1</v>
      </c>
      <c r="F104" s="83">
        <v>5</v>
      </c>
      <c r="G104" s="79" t="s">
        <v>618</v>
      </c>
      <c r="I104" s="100">
        <v>62</v>
      </c>
      <c r="J104" s="100">
        <v>100</v>
      </c>
      <c r="L104" s="100">
        <f t="shared" si="4"/>
        <v>157</v>
      </c>
    </row>
    <row r="105" spans="2:14" outlineLevel="1">
      <c r="B105" s="156">
        <v>46019.227048611108</v>
      </c>
      <c r="C105" s="83">
        <v>31</v>
      </c>
      <c r="D105" s="83">
        <v>0</v>
      </c>
      <c r="E105" s="79" t="b">
        <v>1</v>
      </c>
      <c r="F105" s="83">
        <v>1.2</v>
      </c>
      <c r="G105" s="79" t="s">
        <v>619</v>
      </c>
      <c r="I105" s="100">
        <v>31</v>
      </c>
      <c r="J105" s="100">
        <v>0</v>
      </c>
      <c r="L105" s="100">
        <f t="shared" si="4"/>
        <v>29.8</v>
      </c>
    </row>
    <row r="106" spans="2:14" outlineLevel="1">
      <c r="B106" s="159">
        <v>46022.503518518519</v>
      </c>
      <c r="C106" s="160">
        <v>62</v>
      </c>
      <c r="D106" s="160">
        <v>0</v>
      </c>
      <c r="E106" s="102" t="b">
        <v>1</v>
      </c>
      <c r="F106" s="160">
        <v>2.1</v>
      </c>
      <c r="G106" s="102" t="s">
        <v>250</v>
      </c>
      <c r="H106" s="168"/>
      <c r="I106" s="161">
        <v>62</v>
      </c>
      <c r="J106" s="161">
        <v>0</v>
      </c>
      <c r="L106" s="161">
        <f t="shared" si="4"/>
        <v>59.9</v>
      </c>
    </row>
    <row r="107" spans="2:14" ht="19" thickBot="1">
      <c r="B107" s="162"/>
      <c r="C107" s="163">
        <f>SUM(C66:C106)</f>
        <v>4377</v>
      </c>
      <c r="D107" s="163">
        <f>SUM(D66:D106)</f>
        <v>317</v>
      </c>
      <c r="E107" s="105"/>
      <c r="F107" s="163">
        <f>SUM(F66:F106)</f>
        <v>139.29000000000002</v>
      </c>
      <c r="G107" s="105"/>
      <c r="H107" s="169" t="s">
        <v>103</v>
      </c>
      <c r="I107" s="165">
        <f>SUM(I66:I106)</f>
        <v>2077</v>
      </c>
      <c r="J107" s="165">
        <f>SUM(J66:J106)</f>
        <v>2300</v>
      </c>
      <c r="L107" s="100">
        <f>SUM(L66:L106)</f>
        <v>3920.7100000000019</v>
      </c>
      <c r="N107" s="100">
        <f>L107</f>
        <v>3920.7100000000019</v>
      </c>
    </row>
    <row r="108" spans="2:14" ht="19" thickTop="1"/>
    <row r="109" spans="2:14" outlineLevel="1">
      <c r="B109" s="156">
        <v>46024.118148148147</v>
      </c>
      <c r="C109" s="83">
        <v>31</v>
      </c>
      <c r="D109" s="81">
        <v>0</v>
      </c>
      <c r="E109" s="79" t="b">
        <v>1</v>
      </c>
      <c r="F109" s="83">
        <v>1.2</v>
      </c>
      <c r="G109" s="79" t="s">
        <v>620</v>
      </c>
      <c r="I109" s="100">
        <v>31</v>
      </c>
      <c r="J109" s="100">
        <v>0</v>
      </c>
      <c r="L109" s="100">
        <f t="shared" ref="L109:L172" si="5">C109-D109-F109</f>
        <v>29.8</v>
      </c>
    </row>
    <row r="110" spans="2:14" outlineLevel="1">
      <c r="B110" s="156">
        <v>46025.147083333337</v>
      </c>
      <c r="C110" s="83">
        <v>31</v>
      </c>
      <c r="D110" s="81">
        <v>0</v>
      </c>
      <c r="E110" s="79" t="b">
        <v>1</v>
      </c>
      <c r="F110" s="83">
        <v>1.2</v>
      </c>
      <c r="G110" s="79" t="s">
        <v>621</v>
      </c>
      <c r="I110" s="100">
        <v>31</v>
      </c>
      <c r="J110" s="100">
        <v>0</v>
      </c>
      <c r="L110" s="100">
        <f t="shared" si="5"/>
        <v>29.8</v>
      </c>
    </row>
    <row r="111" spans="2:14" outlineLevel="1">
      <c r="B111" s="156">
        <v>46025.556655092594</v>
      </c>
      <c r="C111" s="83">
        <v>31</v>
      </c>
      <c r="D111" s="81">
        <v>0</v>
      </c>
      <c r="E111" s="79" t="b">
        <v>1</v>
      </c>
      <c r="F111" s="83">
        <v>1.2</v>
      </c>
      <c r="G111" s="79" t="s">
        <v>622</v>
      </c>
      <c r="I111" s="100">
        <v>31</v>
      </c>
      <c r="J111" s="100">
        <v>0</v>
      </c>
      <c r="L111" s="100">
        <f t="shared" si="5"/>
        <v>29.8</v>
      </c>
    </row>
    <row r="112" spans="2:14" outlineLevel="1">
      <c r="B112" s="156">
        <v>46025.602685185186</v>
      </c>
      <c r="C112" s="83">
        <v>62</v>
      </c>
      <c r="D112" s="81">
        <v>0</v>
      </c>
      <c r="E112" s="79" t="b">
        <v>1</v>
      </c>
      <c r="F112" s="83">
        <v>2.1</v>
      </c>
      <c r="G112" s="79" t="s">
        <v>623</v>
      </c>
      <c r="I112" s="100">
        <v>62</v>
      </c>
      <c r="J112" s="100">
        <v>0</v>
      </c>
      <c r="L112" s="100">
        <f t="shared" si="5"/>
        <v>59.9</v>
      </c>
    </row>
    <row r="113" spans="2:12" outlineLevel="1">
      <c r="B113" s="156">
        <v>46025.861817129633</v>
      </c>
      <c r="C113" s="83">
        <v>31</v>
      </c>
      <c r="D113" s="81">
        <v>0</v>
      </c>
      <c r="E113" s="79" t="b">
        <v>1</v>
      </c>
      <c r="F113" s="83">
        <v>1.2</v>
      </c>
      <c r="G113" s="79" t="s">
        <v>624</v>
      </c>
      <c r="I113" s="100">
        <v>31</v>
      </c>
      <c r="J113" s="100">
        <v>0</v>
      </c>
      <c r="L113" s="100">
        <f t="shared" si="5"/>
        <v>29.8</v>
      </c>
    </row>
    <row r="114" spans="2:12" outlineLevel="1">
      <c r="B114" s="156">
        <v>46026.933113425926</v>
      </c>
      <c r="C114" s="83">
        <v>31</v>
      </c>
      <c r="D114" s="81">
        <v>0</v>
      </c>
      <c r="E114" s="79" t="b">
        <v>1</v>
      </c>
      <c r="F114" s="83">
        <v>1.2</v>
      </c>
      <c r="G114" s="79" t="s">
        <v>625</v>
      </c>
      <c r="I114" s="100">
        <v>31</v>
      </c>
      <c r="J114" s="100">
        <v>0</v>
      </c>
      <c r="L114" s="100">
        <f t="shared" si="5"/>
        <v>29.8</v>
      </c>
    </row>
    <row r="115" spans="2:12" outlineLevel="1">
      <c r="B115" s="156">
        <v>46027.016192129631</v>
      </c>
      <c r="C115" s="83">
        <v>31</v>
      </c>
      <c r="D115" s="81">
        <v>0</v>
      </c>
      <c r="E115" s="79" t="b">
        <v>1</v>
      </c>
      <c r="F115" s="83">
        <v>1.2</v>
      </c>
      <c r="G115" s="79" t="s">
        <v>626</v>
      </c>
      <c r="I115" s="100">
        <v>31</v>
      </c>
      <c r="J115" s="100">
        <v>0</v>
      </c>
      <c r="L115" s="100">
        <f t="shared" si="5"/>
        <v>29.8</v>
      </c>
    </row>
    <row r="116" spans="2:12" outlineLevel="1">
      <c r="B116" s="156">
        <v>46027.019861111112</v>
      </c>
      <c r="C116" s="83">
        <v>31</v>
      </c>
      <c r="D116" s="81">
        <v>0</v>
      </c>
      <c r="E116" s="79" t="b">
        <v>1</v>
      </c>
      <c r="F116" s="83">
        <v>1.2</v>
      </c>
      <c r="G116" s="79" t="s">
        <v>626</v>
      </c>
      <c r="I116" s="100">
        <v>31</v>
      </c>
      <c r="J116" s="100">
        <v>0</v>
      </c>
      <c r="L116" s="100">
        <f t="shared" si="5"/>
        <v>29.8</v>
      </c>
    </row>
    <row r="117" spans="2:12" outlineLevel="1">
      <c r="B117" s="156">
        <v>46027.109432870369</v>
      </c>
      <c r="C117" s="83">
        <v>62</v>
      </c>
      <c r="D117" s="81">
        <v>0</v>
      </c>
      <c r="E117" s="79" t="b">
        <v>1</v>
      </c>
      <c r="F117" s="83">
        <v>2.1</v>
      </c>
      <c r="G117" s="79" t="s">
        <v>627</v>
      </c>
      <c r="I117" s="100">
        <v>62</v>
      </c>
      <c r="J117" s="100">
        <v>0</v>
      </c>
      <c r="L117" s="100">
        <f t="shared" si="5"/>
        <v>59.9</v>
      </c>
    </row>
    <row r="118" spans="2:12" outlineLevel="1">
      <c r="B118" s="156">
        <v>46027.702997685185</v>
      </c>
      <c r="C118" s="83">
        <v>62</v>
      </c>
      <c r="D118" s="81">
        <v>0</v>
      </c>
      <c r="E118" s="79" t="b">
        <v>1</v>
      </c>
      <c r="F118" s="83">
        <v>2.1</v>
      </c>
      <c r="G118" s="79" t="s">
        <v>628</v>
      </c>
      <c r="I118" s="100">
        <v>62</v>
      </c>
      <c r="J118" s="100">
        <v>0</v>
      </c>
      <c r="L118" s="100">
        <f t="shared" si="5"/>
        <v>59.9</v>
      </c>
    </row>
    <row r="119" spans="2:12" outlineLevel="1">
      <c r="B119" s="156">
        <v>46027.745000000003</v>
      </c>
      <c r="C119" s="83">
        <v>131</v>
      </c>
      <c r="D119" s="81">
        <v>0</v>
      </c>
      <c r="E119" s="79" t="b">
        <v>1</v>
      </c>
      <c r="F119" s="83">
        <v>4.0999999999999996</v>
      </c>
      <c r="G119" s="79" t="s">
        <v>629</v>
      </c>
      <c r="I119" s="100">
        <v>31</v>
      </c>
      <c r="J119" s="100">
        <v>100</v>
      </c>
      <c r="L119" s="100">
        <f t="shared" si="5"/>
        <v>126.9</v>
      </c>
    </row>
    <row r="120" spans="2:12" outlineLevel="1">
      <c r="B120" s="156">
        <v>46027.764340277776</v>
      </c>
      <c r="C120" s="83">
        <v>131</v>
      </c>
      <c r="D120" s="81">
        <v>0</v>
      </c>
      <c r="E120" s="79" t="b">
        <v>1</v>
      </c>
      <c r="F120" s="83">
        <v>4.0999999999999996</v>
      </c>
      <c r="G120" s="79" t="s">
        <v>630</v>
      </c>
      <c r="I120" s="100">
        <v>31</v>
      </c>
      <c r="J120" s="100">
        <v>100</v>
      </c>
      <c r="L120" s="100">
        <f t="shared" si="5"/>
        <v>126.9</v>
      </c>
    </row>
    <row r="121" spans="2:12" outlineLevel="1">
      <c r="B121" s="156">
        <v>46028.000393518516</v>
      </c>
      <c r="C121" s="83">
        <v>31</v>
      </c>
      <c r="D121" s="81">
        <v>0</v>
      </c>
      <c r="E121" s="79" t="b">
        <v>1</v>
      </c>
      <c r="F121" s="83">
        <v>1.2</v>
      </c>
      <c r="G121" s="79" t="s">
        <v>631</v>
      </c>
      <c r="I121" s="100">
        <v>31</v>
      </c>
      <c r="J121" s="100">
        <v>0</v>
      </c>
      <c r="L121" s="100">
        <f t="shared" si="5"/>
        <v>29.8</v>
      </c>
    </row>
    <row r="122" spans="2:12" outlineLevel="1">
      <c r="B122" s="156">
        <v>46028.053761574076</v>
      </c>
      <c r="C122" s="83">
        <v>131</v>
      </c>
      <c r="D122" s="81">
        <v>0</v>
      </c>
      <c r="E122" s="79" t="b">
        <v>1</v>
      </c>
      <c r="F122" s="83">
        <v>4.0999999999999996</v>
      </c>
      <c r="G122" s="79" t="s">
        <v>632</v>
      </c>
      <c r="I122" s="100">
        <v>31</v>
      </c>
      <c r="J122" s="100">
        <v>100</v>
      </c>
      <c r="L122" s="100">
        <f t="shared" si="5"/>
        <v>126.9</v>
      </c>
    </row>
    <row r="123" spans="2:12" outlineLevel="1">
      <c r="B123" s="156">
        <v>46028.061863425923</v>
      </c>
      <c r="C123" s="83">
        <v>131</v>
      </c>
      <c r="D123" s="81">
        <v>0</v>
      </c>
      <c r="E123" s="79" t="b">
        <v>1</v>
      </c>
      <c r="F123" s="83">
        <v>4.0999999999999996</v>
      </c>
      <c r="G123" s="79" t="s">
        <v>632</v>
      </c>
      <c r="I123" s="100">
        <v>31</v>
      </c>
      <c r="J123" s="100">
        <v>100</v>
      </c>
      <c r="L123" s="100">
        <f t="shared" si="5"/>
        <v>126.9</v>
      </c>
    </row>
    <row r="124" spans="2:12" outlineLevel="1">
      <c r="B124" s="156">
        <v>46028.949201388888</v>
      </c>
      <c r="C124" s="83">
        <v>31</v>
      </c>
      <c r="D124" s="81">
        <v>0</v>
      </c>
      <c r="E124" s="79" t="b">
        <v>1</v>
      </c>
      <c r="F124" s="83">
        <v>1.2</v>
      </c>
      <c r="G124" s="79" t="s">
        <v>633</v>
      </c>
      <c r="I124" s="100">
        <v>31</v>
      </c>
      <c r="J124" s="100">
        <v>0</v>
      </c>
      <c r="L124" s="100">
        <f t="shared" si="5"/>
        <v>29.8</v>
      </c>
    </row>
    <row r="125" spans="2:12" outlineLevel="1">
      <c r="B125" s="156">
        <v>46029.806504629632</v>
      </c>
      <c r="C125" s="83">
        <v>62</v>
      </c>
      <c r="D125" s="81">
        <v>0</v>
      </c>
      <c r="E125" s="79" t="b">
        <v>1</v>
      </c>
      <c r="F125" s="83">
        <v>2.1</v>
      </c>
      <c r="G125" s="79" t="s">
        <v>634</v>
      </c>
      <c r="I125" s="100">
        <v>62</v>
      </c>
      <c r="J125" s="100">
        <v>0</v>
      </c>
      <c r="L125" s="100">
        <f t="shared" si="5"/>
        <v>59.9</v>
      </c>
    </row>
    <row r="126" spans="2:12" outlineLevel="1">
      <c r="B126" s="156">
        <v>46030.112476851849</v>
      </c>
      <c r="C126" s="83">
        <v>131</v>
      </c>
      <c r="D126" s="81">
        <v>0</v>
      </c>
      <c r="E126" s="79" t="b">
        <v>1</v>
      </c>
      <c r="F126" s="83">
        <v>4.0999999999999996</v>
      </c>
      <c r="G126" s="79" t="s">
        <v>635</v>
      </c>
      <c r="I126" s="100">
        <v>31</v>
      </c>
      <c r="J126" s="100">
        <v>100</v>
      </c>
      <c r="L126" s="100">
        <f t="shared" si="5"/>
        <v>126.9</v>
      </c>
    </row>
    <row r="127" spans="2:12" outlineLevel="1">
      <c r="B127" s="156">
        <v>46031.866400462961</v>
      </c>
      <c r="C127" s="83">
        <v>31</v>
      </c>
      <c r="D127" s="81">
        <v>0</v>
      </c>
      <c r="E127" s="79" t="b">
        <v>1</v>
      </c>
      <c r="F127" s="83">
        <v>1.2</v>
      </c>
      <c r="G127" s="79" t="s">
        <v>636</v>
      </c>
      <c r="I127" s="100">
        <v>31</v>
      </c>
      <c r="J127" s="100">
        <v>0</v>
      </c>
      <c r="L127" s="100">
        <f t="shared" si="5"/>
        <v>29.8</v>
      </c>
    </row>
    <row r="128" spans="2:12" outlineLevel="1">
      <c r="B128" s="156">
        <v>46032.753993055558</v>
      </c>
      <c r="C128" s="83">
        <v>131</v>
      </c>
      <c r="D128" s="81">
        <v>0</v>
      </c>
      <c r="E128" s="79" t="b">
        <v>1</v>
      </c>
      <c r="F128" s="83">
        <v>4.0999999999999996</v>
      </c>
      <c r="G128" s="79" t="s">
        <v>637</v>
      </c>
      <c r="I128" s="100">
        <v>31</v>
      </c>
      <c r="J128" s="100">
        <v>100</v>
      </c>
      <c r="L128" s="100">
        <f t="shared" si="5"/>
        <v>126.9</v>
      </c>
    </row>
    <row r="129" spans="2:12" outlineLevel="1">
      <c r="B129" s="156">
        <v>46032.786423611113</v>
      </c>
      <c r="C129" s="83">
        <v>62</v>
      </c>
      <c r="D129" s="81">
        <v>0</v>
      </c>
      <c r="E129" s="79" t="b">
        <v>1</v>
      </c>
      <c r="F129" s="83">
        <v>2.1</v>
      </c>
      <c r="G129" s="79" t="s">
        <v>638</v>
      </c>
      <c r="I129" s="100">
        <v>62</v>
      </c>
      <c r="J129" s="100">
        <v>0</v>
      </c>
      <c r="L129" s="100">
        <f t="shared" si="5"/>
        <v>59.9</v>
      </c>
    </row>
    <row r="130" spans="2:12" outlineLevel="1">
      <c r="B130" s="156">
        <v>46032.986168981479</v>
      </c>
      <c r="C130" s="83">
        <v>162</v>
      </c>
      <c r="D130" s="81">
        <v>0</v>
      </c>
      <c r="E130" s="79" t="b">
        <v>1</v>
      </c>
      <c r="F130" s="83">
        <v>5</v>
      </c>
      <c r="G130" s="79" t="s">
        <v>254</v>
      </c>
      <c r="I130" s="100">
        <v>62</v>
      </c>
      <c r="J130" s="100">
        <v>100</v>
      </c>
      <c r="L130" s="100">
        <f t="shared" si="5"/>
        <v>157</v>
      </c>
    </row>
    <row r="131" spans="2:12" outlineLevel="1">
      <c r="B131" s="156">
        <v>46032.991111111114</v>
      </c>
      <c r="C131" s="83">
        <v>131</v>
      </c>
      <c r="D131" s="81">
        <v>0</v>
      </c>
      <c r="E131" s="79" t="b">
        <v>1</v>
      </c>
      <c r="F131" s="83">
        <v>4.0999999999999996</v>
      </c>
      <c r="G131" s="79" t="s">
        <v>639</v>
      </c>
      <c r="I131" s="100">
        <v>31</v>
      </c>
      <c r="J131" s="100">
        <v>100</v>
      </c>
      <c r="L131" s="100">
        <f t="shared" si="5"/>
        <v>126.9</v>
      </c>
    </row>
    <row r="132" spans="2:12" outlineLevel="1">
      <c r="B132" s="156">
        <v>46033.034861111111</v>
      </c>
      <c r="C132" s="83">
        <v>262</v>
      </c>
      <c r="D132" s="81">
        <v>0</v>
      </c>
      <c r="E132" s="79" t="b">
        <v>1</v>
      </c>
      <c r="F132" s="83">
        <v>7.9</v>
      </c>
      <c r="G132" s="79" t="s">
        <v>640</v>
      </c>
      <c r="I132" s="100">
        <v>62</v>
      </c>
      <c r="J132" s="100">
        <v>200</v>
      </c>
      <c r="L132" s="100">
        <f t="shared" si="5"/>
        <v>254.1</v>
      </c>
    </row>
    <row r="133" spans="2:12" outlineLevel="1">
      <c r="B133" s="156">
        <v>46033.624166666668</v>
      </c>
      <c r="C133" s="83">
        <v>31</v>
      </c>
      <c r="D133" s="81">
        <v>0</v>
      </c>
      <c r="E133" s="79" t="b">
        <v>1</v>
      </c>
      <c r="F133" s="83">
        <v>1.2</v>
      </c>
      <c r="G133" s="79" t="s">
        <v>641</v>
      </c>
      <c r="I133" s="100">
        <v>31</v>
      </c>
      <c r="J133" s="100">
        <v>0</v>
      </c>
      <c r="L133" s="100">
        <f t="shared" si="5"/>
        <v>29.8</v>
      </c>
    </row>
    <row r="134" spans="2:12" outlineLevel="1">
      <c r="B134" s="156">
        <v>46033.641145833331</v>
      </c>
      <c r="C134" s="83">
        <v>131</v>
      </c>
      <c r="D134" s="81">
        <v>0</v>
      </c>
      <c r="E134" s="79" t="b">
        <v>1</v>
      </c>
      <c r="F134" s="83">
        <v>4.0999999999999996</v>
      </c>
      <c r="G134" s="79" t="s">
        <v>642</v>
      </c>
      <c r="I134" s="100">
        <v>31</v>
      </c>
      <c r="J134" s="100">
        <v>100</v>
      </c>
      <c r="L134" s="100">
        <f t="shared" si="5"/>
        <v>126.9</v>
      </c>
    </row>
    <row r="135" spans="2:12" outlineLevel="1">
      <c r="B135" s="156">
        <v>46033.785509259258</v>
      </c>
      <c r="C135" s="83">
        <v>93</v>
      </c>
      <c r="D135" s="81">
        <v>0</v>
      </c>
      <c r="E135" s="79" t="b">
        <v>1</v>
      </c>
      <c r="F135" s="83">
        <v>3</v>
      </c>
      <c r="G135" s="79" t="s">
        <v>643</v>
      </c>
      <c r="I135" s="100">
        <v>93</v>
      </c>
      <c r="J135" s="100">
        <v>0</v>
      </c>
      <c r="L135" s="100">
        <f t="shared" si="5"/>
        <v>90</v>
      </c>
    </row>
    <row r="136" spans="2:12" outlineLevel="1">
      <c r="B136" s="156">
        <v>46034.863310185188</v>
      </c>
      <c r="C136" s="83">
        <v>131</v>
      </c>
      <c r="D136" s="81">
        <v>0</v>
      </c>
      <c r="E136" s="79" t="b">
        <v>1</v>
      </c>
      <c r="F136" s="83">
        <v>4.0999999999999996</v>
      </c>
      <c r="G136" s="79" t="s">
        <v>644</v>
      </c>
      <c r="I136" s="100">
        <v>31</v>
      </c>
      <c r="J136" s="100">
        <v>100</v>
      </c>
      <c r="L136" s="100">
        <f t="shared" si="5"/>
        <v>126.9</v>
      </c>
    </row>
    <row r="137" spans="2:12" outlineLevel="1">
      <c r="B137" s="156">
        <v>46035.036550925928</v>
      </c>
      <c r="C137" s="83">
        <v>31</v>
      </c>
      <c r="D137" s="81">
        <v>0</v>
      </c>
      <c r="E137" s="79" t="b">
        <v>1</v>
      </c>
      <c r="F137" s="83">
        <v>1.2</v>
      </c>
      <c r="G137" s="79" t="s">
        <v>645</v>
      </c>
      <c r="I137" s="100">
        <v>31</v>
      </c>
      <c r="J137" s="100">
        <v>0</v>
      </c>
      <c r="L137" s="100">
        <f t="shared" si="5"/>
        <v>29.8</v>
      </c>
    </row>
    <row r="138" spans="2:12" outlineLevel="1">
      <c r="B138" s="156">
        <v>46035.037893518522</v>
      </c>
      <c r="C138" s="83">
        <v>31</v>
      </c>
      <c r="D138" s="81">
        <v>0</v>
      </c>
      <c r="E138" s="79" t="b">
        <v>1</v>
      </c>
      <c r="F138" s="83">
        <v>1.2</v>
      </c>
      <c r="G138" s="79" t="s">
        <v>646</v>
      </c>
      <c r="I138" s="100">
        <v>31</v>
      </c>
      <c r="J138" s="100">
        <v>0</v>
      </c>
      <c r="L138" s="100">
        <f t="shared" si="5"/>
        <v>29.8</v>
      </c>
    </row>
    <row r="139" spans="2:12" outlineLevel="1">
      <c r="B139" s="156">
        <v>46035.059421296297</v>
      </c>
      <c r="C139" s="83">
        <v>31</v>
      </c>
      <c r="D139" s="81">
        <v>0</v>
      </c>
      <c r="E139" s="79" t="b">
        <v>1</v>
      </c>
      <c r="F139" s="83">
        <v>1.2</v>
      </c>
      <c r="G139" s="79" t="s">
        <v>647</v>
      </c>
      <c r="I139" s="100">
        <v>31</v>
      </c>
      <c r="J139" s="100">
        <v>0</v>
      </c>
      <c r="L139" s="100">
        <f t="shared" si="5"/>
        <v>29.8</v>
      </c>
    </row>
    <row r="140" spans="2:12" outlineLevel="1">
      <c r="B140" s="156">
        <v>46035.059710648151</v>
      </c>
      <c r="C140" s="83">
        <v>162</v>
      </c>
      <c r="D140" s="81">
        <v>0</v>
      </c>
      <c r="E140" s="79" t="b">
        <v>1</v>
      </c>
      <c r="F140" s="83">
        <v>5</v>
      </c>
      <c r="G140" s="79" t="s">
        <v>648</v>
      </c>
      <c r="I140" s="100">
        <v>62</v>
      </c>
      <c r="J140" s="100">
        <v>100</v>
      </c>
      <c r="L140" s="100">
        <f t="shared" si="5"/>
        <v>157</v>
      </c>
    </row>
    <row r="141" spans="2:12" outlineLevel="1">
      <c r="B141" s="156">
        <v>46035.701597222222</v>
      </c>
      <c r="C141" s="83">
        <v>131</v>
      </c>
      <c r="D141" s="81">
        <v>0</v>
      </c>
      <c r="E141" s="79" t="b">
        <v>1</v>
      </c>
      <c r="F141" s="83">
        <v>4.0999999999999996</v>
      </c>
      <c r="G141" s="79" t="s">
        <v>649</v>
      </c>
      <c r="I141" s="100">
        <v>31</v>
      </c>
      <c r="J141" s="100">
        <v>100</v>
      </c>
      <c r="L141" s="100">
        <f t="shared" si="5"/>
        <v>126.9</v>
      </c>
    </row>
    <row r="142" spans="2:12" outlineLevel="1">
      <c r="B142" s="156">
        <v>46035.732743055552</v>
      </c>
      <c r="C142" s="83">
        <v>162</v>
      </c>
      <c r="D142" s="81">
        <v>0</v>
      </c>
      <c r="E142" s="79" t="b">
        <v>1</v>
      </c>
      <c r="F142" s="83">
        <v>5</v>
      </c>
      <c r="G142" s="79" t="s">
        <v>650</v>
      </c>
      <c r="I142" s="100">
        <v>62</v>
      </c>
      <c r="J142" s="100">
        <v>100</v>
      </c>
      <c r="L142" s="100">
        <f t="shared" si="5"/>
        <v>157</v>
      </c>
    </row>
    <row r="143" spans="2:12" outlineLevel="1">
      <c r="B143" s="156">
        <v>46035.928344907406</v>
      </c>
      <c r="C143" s="83">
        <v>131</v>
      </c>
      <c r="D143" s="81">
        <v>0</v>
      </c>
      <c r="E143" s="79" t="b">
        <v>1</v>
      </c>
      <c r="F143" s="83">
        <v>4.0999999999999996</v>
      </c>
      <c r="G143" s="79" t="s">
        <v>651</v>
      </c>
      <c r="I143" s="100">
        <v>31</v>
      </c>
      <c r="J143" s="100">
        <v>100</v>
      </c>
      <c r="L143" s="100">
        <f t="shared" si="5"/>
        <v>126.9</v>
      </c>
    </row>
    <row r="144" spans="2:12" outlineLevel="1">
      <c r="B144" s="156">
        <v>46036.453819444447</v>
      </c>
      <c r="C144" s="83">
        <v>31</v>
      </c>
      <c r="D144" s="81">
        <v>0</v>
      </c>
      <c r="E144" s="79" t="b">
        <v>1</v>
      </c>
      <c r="F144" s="83">
        <v>1.2</v>
      </c>
      <c r="G144" s="79" t="s">
        <v>652</v>
      </c>
      <c r="I144" s="100">
        <v>31</v>
      </c>
      <c r="J144" s="100">
        <v>0</v>
      </c>
      <c r="L144" s="100">
        <f t="shared" si="5"/>
        <v>29.8</v>
      </c>
    </row>
    <row r="145" spans="2:12" outlineLevel="1">
      <c r="B145" s="156">
        <v>46036.755150462966</v>
      </c>
      <c r="C145" s="83">
        <v>31</v>
      </c>
      <c r="D145" s="81">
        <v>0</v>
      </c>
      <c r="E145" s="79" t="b">
        <v>1</v>
      </c>
      <c r="F145" s="83">
        <v>1.2</v>
      </c>
      <c r="G145" s="79" t="s">
        <v>653</v>
      </c>
      <c r="I145" s="100">
        <v>31</v>
      </c>
      <c r="J145" s="100">
        <v>0</v>
      </c>
      <c r="L145" s="100">
        <f t="shared" si="5"/>
        <v>29.8</v>
      </c>
    </row>
    <row r="146" spans="2:12" outlineLevel="1">
      <c r="B146" s="156">
        <v>46036.95034722222</v>
      </c>
      <c r="C146" s="83">
        <v>62</v>
      </c>
      <c r="D146" s="81">
        <v>0</v>
      </c>
      <c r="E146" s="79" t="b">
        <v>1</v>
      </c>
      <c r="F146" s="83">
        <v>2.1</v>
      </c>
      <c r="G146" s="79" t="s">
        <v>262</v>
      </c>
      <c r="I146" s="100">
        <v>62</v>
      </c>
      <c r="J146" s="100">
        <v>0</v>
      </c>
      <c r="L146" s="100">
        <f t="shared" si="5"/>
        <v>59.9</v>
      </c>
    </row>
    <row r="147" spans="2:12" outlineLevel="1">
      <c r="B147" s="156">
        <v>46037.003657407404</v>
      </c>
      <c r="C147" s="83">
        <v>31</v>
      </c>
      <c r="D147" s="81">
        <v>0</v>
      </c>
      <c r="E147" s="79" t="b">
        <v>1</v>
      </c>
      <c r="F147" s="83">
        <v>1.2</v>
      </c>
      <c r="G147" s="79" t="s">
        <v>654</v>
      </c>
      <c r="I147" s="100">
        <v>31</v>
      </c>
      <c r="J147" s="100">
        <v>0</v>
      </c>
      <c r="L147" s="100">
        <f t="shared" si="5"/>
        <v>29.8</v>
      </c>
    </row>
    <row r="148" spans="2:12" outlineLevel="1">
      <c r="B148" s="156">
        <v>46037.007361111115</v>
      </c>
      <c r="C148" s="83">
        <v>31</v>
      </c>
      <c r="D148" s="81">
        <v>0</v>
      </c>
      <c r="E148" s="79" t="b">
        <v>1</v>
      </c>
      <c r="F148" s="83">
        <v>1.2</v>
      </c>
      <c r="G148" s="79" t="s">
        <v>655</v>
      </c>
      <c r="I148" s="100">
        <v>31</v>
      </c>
      <c r="J148" s="100">
        <v>0</v>
      </c>
      <c r="L148" s="100">
        <f t="shared" si="5"/>
        <v>29.8</v>
      </c>
    </row>
    <row r="149" spans="2:12" outlineLevel="1">
      <c r="B149" s="156">
        <v>46037.043923611112</v>
      </c>
      <c r="C149" s="83">
        <v>31</v>
      </c>
      <c r="D149" s="81">
        <v>0</v>
      </c>
      <c r="E149" s="79" t="b">
        <v>1</v>
      </c>
      <c r="F149" s="83">
        <v>1.2</v>
      </c>
      <c r="G149" s="79" t="s">
        <v>655</v>
      </c>
      <c r="I149" s="100">
        <v>31</v>
      </c>
      <c r="J149" s="100">
        <v>0</v>
      </c>
      <c r="L149" s="100">
        <f t="shared" si="5"/>
        <v>29.8</v>
      </c>
    </row>
    <row r="150" spans="2:12" outlineLevel="1">
      <c r="B150" s="156">
        <v>46037.054270833331</v>
      </c>
      <c r="C150" s="83">
        <v>31</v>
      </c>
      <c r="D150" s="81">
        <v>0</v>
      </c>
      <c r="E150" s="79" t="b">
        <v>1</v>
      </c>
      <c r="F150" s="83">
        <v>1.2</v>
      </c>
      <c r="G150" s="79" t="s">
        <v>655</v>
      </c>
      <c r="I150" s="100">
        <v>31</v>
      </c>
      <c r="J150" s="100">
        <v>0</v>
      </c>
      <c r="L150" s="100">
        <f t="shared" si="5"/>
        <v>29.8</v>
      </c>
    </row>
    <row r="151" spans="2:12" outlineLevel="1">
      <c r="B151" s="156">
        <v>46037.197754629633</v>
      </c>
      <c r="C151" s="83">
        <v>131</v>
      </c>
      <c r="D151" s="81">
        <v>0</v>
      </c>
      <c r="E151" s="79" t="b">
        <v>1</v>
      </c>
      <c r="F151" s="83">
        <v>4.0999999999999996</v>
      </c>
      <c r="G151" s="79" t="s">
        <v>656</v>
      </c>
      <c r="I151" s="100">
        <v>31</v>
      </c>
      <c r="J151" s="100">
        <v>100</v>
      </c>
      <c r="L151" s="100">
        <f t="shared" si="5"/>
        <v>126.9</v>
      </c>
    </row>
    <row r="152" spans="2:12" outlineLevel="1">
      <c r="B152" s="156">
        <v>46037.70008101852</v>
      </c>
      <c r="C152" s="83">
        <v>162</v>
      </c>
      <c r="D152" s="81">
        <v>0</v>
      </c>
      <c r="E152" s="79" t="b">
        <v>1</v>
      </c>
      <c r="F152" s="83">
        <v>5</v>
      </c>
      <c r="G152" s="79" t="s">
        <v>657</v>
      </c>
      <c r="I152" s="100">
        <v>62</v>
      </c>
      <c r="J152" s="100">
        <v>100</v>
      </c>
      <c r="L152" s="100">
        <f t="shared" si="5"/>
        <v>157</v>
      </c>
    </row>
    <row r="153" spans="2:12" outlineLevel="1">
      <c r="B153" s="156">
        <v>46037.784004629626</v>
      </c>
      <c r="C153" s="83">
        <v>162</v>
      </c>
      <c r="D153" s="81">
        <v>0</v>
      </c>
      <c r="E153" s="79" t="b">
        <v>1</v>
      </c>
      <c r="F153" s="83">
        <v>5</v>
      </c>
      <c r="G153" s="79" t="s">
        <v>658</v>
      </c>
      <c r="I153" s="100">
        <v>62</v>
      </c>
      <c r="J153" s="100">
        <v>100</v>
      </c>
      <c r="L153" s="100">
        <f t="shared" si="5"/>
        <v>157</v>
      </c>
    </row>
    <row r="154" spans="2:12" outlineLevel="1">
      <c r="B154" s="156">
        <v>46037.813634259262</v>
      </c>
      <c r="C154" s="83">
        <v>131</v>
      </c>
      <c r="D154" s="81">
        <v>0</v>
      </c>
      <c r="E154" s="79" t="b">
        <v>1</v>
      </c>
      <c r="F154" s="83">
        <v>4.0999999999999996</v>
      </c>
      <c r="G154" s="79" t="s">
        <v>659</v>
      </c>
      <c r="I154" s="100">
        <v>31</v>
      </c>
      <c r="J154" s="100">
        <v>100</v>
      </c>
      <c r="L154" s="100">
        <f t="shared" si="5"/>
        <v>126.9</v>
      </c>
    </row>
    <row r="155" spans="2:12" outlineLevel="1">
      <c r="B155" s="156">
        <v>46037.849131944444</v>
      </c>
      <c r="C155" s="83">
        <v>31</v>
      </c>
      <c r="D155" s="81">
        <v>0</v>
      </c>
      <c r="E155" s="79" t="b">
        <v>1</v>
      </c>
      <c r="F155" s="83">
        <v>1.2</v>
      </c>
      <c r="G155" s="79" t="s">
        <v>660</v>
      </c>
      <c r="I155" s="100">
        <v>31</v>
      </c>
      <c r="J155" s="100">
        <v>0</v>
      </c>
      <c r="L155" s="100">
        <f t="shared" si="5"/>
        <v>29.8</v>
      </c>
    </row>
    <row r="156" spans="2:12" outlineLevel="1">
      <c r="B156" s="156">
        <v>46038.102037037039</v>
      </c>
      <c r="C156" s="83">
        <v>31</v>
      </c>
      <c r="D156" s="81">
        <v>0</v>
      </c>
      <c r="E156" s="79" t="b">
        <v>1</v>
      </c>
      <c r="F156" s="83">
        <v>1.2</v>
      </c>
      <c r="G156" s="79" t="s">
        <v>661</v>
      </c>
      <c r="I156" s="100">
        <v>31</v>
      </c>
      <c r="J156" s="100">
        <v>0</v>
      </c>
      <c r="L156" s="100">
        <f t="shared" si="5"/>
        <v>29.8</v>
      </c>
    </row>
    <row r="157" spans="2:12" outlineLevel="1">
      <c r="B157" s="156">
        <v>46038.701550925929</v>
      </c>
      <c r="C157" s="83">
        <v>131</v>
      </c>
      <c r="D157" s="81">
        <v>0</v>
      </c>
      <c r="E157" s="79" t="b">
        <v>1</v>
      </c>
      <c r="F157" s="83">
        <v>4.0999999999999996</v>
      </c>
      <c r="G157" s="79" t="s">
        <v>662</v>
      </c>
      <c r="I157" s="100">
        <v>31</v>
      </c>
      <c r="J157" s="100">
        <v>100</v>
      </c>
      <c r="L157" s="100">
        <f t="shared" si="5"/>
        <v>126.9</v>
      </c>
    </row>
    <row r="158" spans="2:12" outlineLevel="1">
      <c r="B158" s="156">
        <v>46038.749571759261</v>
      </c>
      <c r="C158" s="83">
        <v>131</v>
      </c>
      <c r="D158" s="81">
        <v>0</v>
      </c>
      <c r="E158" s="79" t="b">
        <v>1</v>
      </c>
      <c r="F158" s="83">
        <v>4.0999999999999996</v>
      </c>
      <c r="G158" s="79" t="s">
        <v>663</v>
      </c>
      <c r="I158" s="100">
        <v>31</v>
      </c>
      <c r="J158" s="100">
        <v>100</v>
      </c>
      <c r="L158" s="100">
        <f t="shared" si="5"/>
        <v>126.9</v>
      </c>
    </row>
    <row r="159" spans="2:12" outlineLevel="1">
      <c r="B159" s="156">
        <v>46039.125925925924</v>
      </c>
      <c r="C159" s="83">
        <v>162</v>
      </c>
      <c r="D159" s="81">
        <v>0</v>
      </c>
      <c r="E159" s="79" t="b">
        <v>1</v>
      </c>
      <c r="F159" s="83">
        <v>5</v>
      </c>
      <c r="G159" s="79" t="s">
        <v>268</v>
      </c>
      <c r="I159" s="100">
        <v>62</v>
      </c>
      <c r="J159" s="100">
        <v>100</v>
      </c>
      <c r="L159" s="100">
        <f t="shared" si="5"/>
        <v>157</v>
      </c>
    </row>
    <row r="160" spans="2:12" outlineLevel="1">
      <c r="B160" s="156">
        <v>46039.594305555554</v>
      </c>
      <c r="C160" s="83">
        <v>31</v>
      </c>
      <c r="D160" s="81">
        <v>0</v>
      </c>
      <c r="E160" s="79" t="b">
        <v>1</v>
      </c>
      <c r="F160" s="83">
        <v>1.2</v>
      </c>
      <c r="G160" s="79" t="s">
        <v>664</v>
      </c>
      <c r="I160" s="100">
        <v>31</v>
      </c>
      <c r="J160" s="100">
        <v>0</v>
      </c>
      <c r="L160" s="100">
        <f t="shared" si="5"/>
        <v>29.8</v>
      </c>
    </row>
    <row r="161" spans="2:12" outlineLevel="1">
      <c r="B161" s="156">
        <v>46039.665868055556</v>
      </c>
      <c r="C161" s="83">
        <v>131</v>
      </c>
      <c r="D161" s="81">
        <v>0</v>
      </c>
      <c r="E161" s="79" t="b">
        <v>1</v>
      </c>
      <c r="F161" s="83">
        <v>4.0999999999999996</v>
      </c>
      <c r="G161" s="79" t="s">
        <v>665</v>
      </c>
      <c r="I161" s="100">
        <v>31</v>
      </c>
      <c r="J161" s="100">
        <v>100</v>
      </c>
      <c r="L161" s="100">
        <f t="shared" si="5"/>
        <v>126.9</v>
      </c>
    </row>
    <row r="162" spans="2:12" outlineLevel="1">
      <c r="B162" s="156">
        <v>46039.789965277778</v>
      </c>
      <c r="C162" s="83">
        <v>162</v>
      </c>
      <c r="D162" s="81">
        <v>0</v>
      </c>
      <c r="E162" s="79" t="b">
        <v>1</v>
      </c>
      <c r="F162" s="83">
        <v>5</v>
      </c>
      <c r="G162" s="79" t="s">
        <v>666</v>
      </c>
      <c r="I162" s="100">
        <v>62</v>
      </c>
      <c r="J162" s="100">
        <v>100</v>
      </c>
      <c r="L162" s="100">
        <f t="shared" si="5"/>
        <v>157</v>
      </c>
    </row>
    <row r="163" spans="2:12" outlineLevel="1">
      <c r="B163" s="156">
        <v>46040.63790509259</v>
      </c>
      <c r="C163" s="83">
        <v>31</v>
      </c>
      <c r="D163" s="81">
        <v>0</v>
      </c>
      <c r="E163" s="79" t="b">
        <v>1</v>
      </c>
      <c r="F163" s="83">
        <v>1.2</v>
      </c>
      <c r="G163" s="79" t="s">
        <v>667</v>
      </c>
      <c r="I163" s="100">
        <v>31</v>
      </c>
      <c r="J163" s="100">
        <v>0</v>
      </c>
      <c r="L163" s="100">
        <f t="shared" si="5"/>
        <v>29.8</v>
      </c>
    </row>
    <row r="164" spans="2:12" outlineLevel="1">
      <c r="B164" s="156">
        <v>46040.751608796294</v>
      </c>
      <c r="C164" s="83">
        <v>31</v>
      </c>
      <c r="D164" s="81">
        <v>0</v>
      </c>
      <c r="E164" s="79" t="b">
        <v>1</v>
      </c>
      <c r="F164" s="83">
        <v>1.2</v>
      </c>
      <c r="G164" s="79" t="s">
        <v>668</v>
      </c>
      <c r="I164" s="100">
        <v>31</v>
      </c>
      <c r="J164" s="100">
        <v>0</v>
      </c>
      <c r="L164" s="100">
        <f t="shared" si="5"/>
        <v>29.8</v>
      </c>
    </row>
    <row r="165" spans="2:12" outlineLevel="1">
      <c r="B165" s="156">
        <v>46041.034930555557</v>
      </c>
      <c r="C165" s="83">
        <v>62</v>
      </c>
      <c r="D165" s="81">
        <v>0</v>
      </c>
      <c r="E165" s="79" t="b">
        <v>1</v>
      </c>
      <c r="F165" s="83">
        <v>2.1</v>
      </c>
      <c r="G165" s="79" t="s">
        <v>669</v>
      </c>
      <c r="I165" s="100">
        <v>62</v>
      </c>
      <c r="J165" s="100">
        <v>0</v>
      </c>
      <c r="L165" s="100">
        <f t="shared" si="5"/>
        <v>59.9</v>
      </c>
    </row>
    <row r="166" spans="2:12" outlineLevel="1">
      <c r="B166" s="156">
        <v>46041.517951388887</v>
      </c>
      <c r="C166" s="83">
        <v>31</v>
      </c>
      <c r="D166" s="81">
        <v>0</v>
      </c>
      <c r="E166" s="79" t="b">
        <v>1</v>
      </c>
      <c r="F166" s="83">
        <v>1.2</v>
      </c>
      <c r="G166" s="79" t="s">
        <v>670</v>
      </c>
      <c r="I166" s="100">
        <v>31</v>
      </c>
      <c r="J166" s="100">
        <v>0</v>
      </c>
      <c r="L166" s="100">
        <f t="shared" si="5"/>
        <v>29.8</v>
      </c>
    </row>
    <row r="167" spans="2:12" outlineLevel="1">
      <c r="B167" s="156">
        <v>46041.582326388889</v>
      </c>
      <c r="C167" s="83">
        <v>293</v>
      </c>
      <c r="D167" s="81">
        <v>0</v>
      </c>
      <c r="E167" s="79" t="b">
        <v>1</v>
      </c>
      <c r="F167" s="83">
        <v>8.8000000000000007</v>
      </c>
      <c r="G167" s="79" t="s">
        <v>671</v>
      </c>
      <c r="I167" s="100">
        <v>93</v>
      </c>
      <c r="J167" s="100">
        <v>200</v>
      </c>
      <c r="L167" s="100">
        <f t="shared" si="5"/>
        <v>284.2</v>
      </c>
    </row>
    <row r="168" spans="2:12" outlineLevel="1">
      <c r="B168" s="156">
        <v>46041.63616898148</v>
      </c>
      <c r="C168" s="83">
        <v>62</v>
      </c>
      <c r="D168" s="81">
        <v>0</v>
      </c>
      <c r="E168" s="79" t="b">
        <v>1</v>
      </c>
      <c r="F168" s="83">
        <v>2.1</v>
      </c>
      <c r="G168" s="79" t="s">
        <v>274</v>
      </c>
      <c r="I168" s="100">
        <v>62</v>
      </c>
      <c r="J168" s="100"/>
      <c r="L168" s="100">
        <f t="shared" si="5"/>
        <v>59.9</v>
      </c>
    </row>
    <row r="169" spans="2:12" outlineLevel="1">
      <c r="B169" s="156">
        <v>46041.779479166667</v>
      </c>
      <c r="C169" s="83">
        <v>293</v>
      </c>
      <c r="D169" s="81">
        <v>0</v>
      </c>
      <c r="E169" s="79" t="b">
        <v>1</v>
      </c>
      <c r="F169" s="83">
        <v>8.8000000000000007</v>
      </c>
      <c r="G169" s="79" t="s">
        <v>672</v>
      </c>
      <c r="I169" s="100">
        <v>93</v>
      </c>
      <c r="J169" s="100">
        <v>200</v>
      </c>
      <c r="L169" s="100">
        <f t="shared" si="5"/>
        <v>284.2</v>
      </c>
    </row>
    <row r="170" spans="2:12" outlineLevel="1">
      <c r="B170" s="156">
        <v>46041.833321759259</v>
      </c>
      <c r="C170" s="83">
        <v>62</v>
      </c>
      <c r="D170" s="81">
        <v>0</v>
      </c>
      <c r="E170" s="79" t="b">
        <v>1</v>
      </c>
      <c r="F170" s="83">
        <v>2.1</v>
      </c>
      <c r="G170" s="79" t="s">
        <v>673</v>
      </c>
      <c r="I170" s="100">
        <v>62</v>
      </c>
      <c r="J170" s="100"/>
      <c r="L170" s="100">
        <f t="shared" si="5"/>
        <v>59.9</v>
      </c>
    </row>
    <row r="171" spans="2:12" outlineLevel="1">
      <c r="B171" s="156">
        <v>46042.045752314814</v>
      </c>
      <c r="C171" s="83">
        <v>131</v>
      </c>
      <c r="D171" s="81">
        <v>0</v>
      </c>
      <c r="E171" s="79" t="b">
        <v>1</v>
      </c>
      <c r="F171" s="83">
        <v>4.0999999999999996</v>
      </c>
      <c r="G171" s="79" t="s">
        <v>674</v>
      </c>
      <c r="I171" s="100">
        <v>31</v>
      </c>
      <c r="J171" s="100">
        <v>100</v>
      </c>
      <c r="L171" s="100">
        <f t="shared" si="5"/>
        <v>126.9</v>
      </c>
    </row>
    <row r="172" spans="2:12" outlineLevel="1">
      <c r="B172" s="156">
        <v>46042.179386574076</v>
      </c>
      <c r="C172" s="83">
        <v>31</v>
      </c>
      <c r="D172" s="81">
        <v>0</v>
      </c>
      <c r="E172" s="79" t="b">
        <v>1</v>
      </c>
      <c r="F172" s="83">
        <v>1.2</v>
      </c>
      <c r="G172" s="79" t="s">
        <v>675</v>
      </c>
      <c r="I172" s="100">
        <v>31</v>
      </c>
      <c r="J172" s="100"/>
      <c r="L172" s="100">
        <f t="shared" si="5"/>
        <v>29.8</v>
      </c>
    </row>
    <row r="173" spans="2:12" outlineLevel="1">
      <c r="B173" s="156">
        <v>46042.504259259258</v>
      </c>
      <c r="C173" s="83">
        <v>31</v>
      </c>
      <c r="D173" s="81">
        <v>0</v>
      </c>
      <c r="E173" s="79" t="b">
        <v>1</v>
      </c>
      <c r="F173" s="83">
        <v>1.2</v>
      </c>
      <c r="G173" s="79" t="s">
        <v>676</v>
      </c>
      <c r="I173" s="100">
        <v>31</v>
      </c>
      <c r="J173" s="100"/>
      <c r="L173" s="100">
        <f t="shared" ref="L173:L212" si="6">C173-D173-F173</f>
        <v>29.8</v>
      </c>
    </row>
    <row r="174" spans="2:12" outlineLevel="1">
      <c r="B174" s="156">
        <v>46042.726446759261</v>
      </c>
      <c r="C174" s="83">
        <v>393</v>
      </c>
      <c r="D174" s="81">
        <v>0</v>
      </c>
      <c r="E174" s="79" t="b">
        <v>1</v>
      </c>
      <c r="F174" s="83">
        <v>11.7</v>
      </c>
      <c r="G174" s="79" t="s">
        <v>677</v>
      </c>
      <c r="I174" s="100">
        <v>93</v>
      </c>
      <c r="J174" s="100">
        <v>300</v>
      </c>
      <c r="L174" s="100">
        <f t="shared" si="6"/>
        <v>381.3</v>
      </c>
    </row>
    <row r="175" spans="2:12" outlineLevel="1">
      <c r="B175" s="156">
        <v>46042.81890046296</v>
      </c>
      <c r="C175" s="83">
        <v>93</v>
      </c>
      <c r="D175" s="81">
        <v>0</v>
      </c>
      <c r="E175" s="79" t="b">
        <v>1</v>
      </c>
      <c r="F175" s="83">
        <v>3</v>
      </c>
      <c r="G175" s="79" t="s">
        <v>278</v>
      </c>
      <c r="I175" s="100">
        <v>93</v>
      </c>
      <c r="J175" s="100"/>
      <c r="L175" s="100">
        <f t="shared" si="6"/>
        <v>90</v>
      </c>
    </row>
    <row r="176" spans="2:12" outlineLevel="1">
      <c r="B176" s="156">
        <v>46042.842557870368</v>
      </c>
      <c r="C176" s="83">
        <v>162</v>
      </c>
      <c r="D176" s="81">
        <v>0</v>
      </c>
      <c r="E176" s="79" t="b">
        <v>1</v>
      </c>
      <c r="F176" s="83">
        <v>5</v>
      </c>
      <c r="G176" s="79" t="s">
        <v>280</v>
      </c>
      <c r="I176" s="100">
        <v>62</v>
      </c>
      <c r="J176" s="100">
        <v>100</v>
      </c>
      <c r="L176" s="100">
        <f t="shared" si="6"/>
        <v>157</v>
      </c>
    </row>
    <row r="177" spans="2:12" outlineLevel="1">
      <c r="B177" s="156">
        <v>46042.935636574075</v>
      </c>
      <c r="C177" s="83">
        <v>131</v>
      </c>
      <c r="D177" s="81">
        <v>0</v>
      </c>
      <c r="E177" s="79" t="b">
        <v>1</v>
      </c>
      <c r="F177" s="83">
        <v>4.0999999999999996</v>
      </c>
      <c r="G177" s="79" t="s">
        <v>678</v>
      </c>
      <c r="I177" s="100">
        <v>31</v>
      </c>
      <c r="J177" s="100">
        <v>100</v>
      </c>
      <c r="L177" s="100">
        <f t="shared" si="6"/>
        <v>126.9</v>
      </c>
    </row>
    <row r="178" spans="2:12" outlineLevel="1">
      <c r="B178" s="156">
        <v>46042.935763888891</v>
      </c>
      <c r="C178" s="83">
        <v>131</v>
      </c>
      <c r="D178" s="81">
        <v>0</v>
      </c>
      <c r="E178" s="79" t="b">
        <v>1</v>
      </c>
      <c r="F178" s="83">
        <v>4.0999999999999996</v>
      </c>
      <c r="G178" s="79" t="s">
        <v>679</v>
      </c>
      <c r="I178" s="100">
        <v>31</v>
      </c>
      <c r="J178" s="100">
        <v>100</v>
      </c>
      <c r="L178" s="100">
        <f t="shared" si="6"/>
        <v>126.9</v>
      </c>
    </row>
    <row r="179" spans="2:12" outlineLevel="1">
      <c r="B179" s="156">
        <v>46043.005057870374</v>
      </c>
      <c r="C179" s="83">
        <v>31</v>
      </c>
      <c r="D179" s="81">
        <v>0</v>
      </c>
      <c r="E179" s="79" t="b">
        <v>1</v>
      </c>
      <c r="F179" s="83">
        <v>1.2</v>
      </c>
      <c r="G179" s="79" t="s">
        <v>680</v>
      </c>
      <c r="I179" s="100">
        <v>31</v>
      </c>
      <c r="J179" s="100">
        <v>0</v>
      </c>
      <c r="L179" s="100">
        <f t="shared" si="6"/>
        <v>29.8</v>
      </c>
    </row>
    <row r="180" spans="2:12" outlineLevel="1">
      <c r="B180" s="156">
        <v>46043.005787037036</v>
      </c>
      <c r="C180" s="83">
        <v>31</v>
      </c>
      <c r="D180" s="81">
        <v>0</v>
      </c>
      <c r="E180" s="79" t="b">
        <v>1</v>
      </c>
      <c r="F180" s="83">
        <v>1.2</v>
      </c>
      <c r="G180" s="79" t="s">
        <v>681</v>
      </c>
      <c r="I180" s="100">
        <v>31</v>
      </c>
      <c r="J180" s="100">
        <v>0</v>
      </c>
      <c r="L180" s="100">
        <f t="shared" si="6"/>
        <v>29.8</v>
      </c>
    </row>
    <row r="181" spans="2:12" outlineLevel="1">
      <c r="B181" s="156">
        <v>46043.04241898148</v>
      </c>
      <c r="C181" s="83">
        <v>31</v>
      </c>
      <c r="D181" s="81">
        <v>0</v>
      </c>
      <c r="E181" s="79" t="b">
        <v>1</v>
      </c>
      <c r="F181" s="83">
        <v>1.2</v>
      </c>
      <c r="G181" s="79" t="s">
        <v>682</v>
      </c>
      <c r="I181" s="100">
        <v>31</v>
      </c>
      <c r="J181" s="100">
        <v>0</v>
      </c>
      <c r="L181" s="100">
        <f t="shared" si="6"/>
        <v>29.8</v>
      </c>
    </row>
    <row r="182" spans="2:12" outlineLevel="1">
      <c r="B182" s="156">
        <v>46043.051041666666</v>
      </c>
      <c r="C182" s="83">
        <v>31</v>
      </c>
      <c r="D182" s="81">
        <v>0</v>
      </c>
      <c r="E182" s="79" t="b">
        <v>1</v>
      </c>
      <c r="F182" s="83">
        <v>1.2</v>
      </c>
      <c r="G182" s="79" t="s">
        <v>683</v>
      </c>
      <c r="I182" s="100">
        <v>31</v>
      </c>
      <c r="J182" s="100">
        <v>0</v>
      </c>
      <c r="L182" s="100">
        <f t="shared" si="6"/>
        <v>29.8</v>
      </c>
    </row>
    <row r="183" spans="2:12" outlineLevel="1">
      <c r="B183" s="156">
        <v>46043.639155092591</v>
      </c>
      <c r="C183" s="83">
        <v>62</v>
      </c>
      <c r="D183" s="81">
        <v>0</v>
      </c>
      <c r="E183" s="79" t="b">
        <v>1</v>
      </c>
      <c r="F183" s="83">
        <v>2.1</v>
      </c>
      <c r="G183" s="79" t="s">
        <v>684</v>
      </c>
      <c r="I183" s="100">
        <v>62</v>
      </c>
      <c r="J183" s="100">
        <v>0</v>
      </c>
      <c r="L183" s="100">
        <f t="shared" si="6"/>
        <v>59.9</v>
      </c>
    </row>
    <row r="184" spans="2:12" outlineLevel="1">
      <c r="B184" s="156">
        <v>46043.9218287037</v>
      </c>
      <c r="C184" s="83">
        <v>31</v>
      </c>
      <c r="D184" s="81">
        <v>0</v>
      </c>
      <c r="E184" s="79" t="b">
        <v>1</v>
      </c>
      <c r="F184" s="83">
        <v>1.2</v>
      </c>
      <c r="G184" s="79" t="s">
        <v>685</v>
      </c>
      <c r="I184" s="100">
        <v>31</v>
      </c>
      <c r="J184" s="100">
        <v>0</v>
      </c>
      <c r="L184" s="100">
        <f t="shared" si="6"/>
        <v>29.8</v>
      </c>
    </row>
    <row r="185" spans="2:12" outlineLevel="1">
      <c r="B185" s="156">
        <v>46043.98064814815</v>
      </c>
      <c r="C185" s="83">
        <v>31</v>
      </c>
      <c r="D185" s="81">
        <v>0</v>
      </c>
      <c r="E185" s="79" t="b">
        <v>1</v>
      </c>
      <c r="F185" s="83">
        <v>1.2</v>
      </c>
      <c r="G185" s="79" t="s">
        <v>686</v>
      </c>
      <c r="I185" s="100">
        <v>31</v>
      </c>
      <c r="J185" s="100">
        <v>0</v>
      </c>
      <c r="L185" s="100">
        <f t="shared" si="6"/>
        <v>29.8</v>
      </c>
    </row>
    <row r="186" spans="2:12" outlineLevel="1">
      <c r="B186" s="156">
        <v>46043.993923611109</v>
      </c>
      <c r="C186" s="83">
        <v>31</v>
      </c>
      <c r="D186" s="81">
        <v>0</v>
      </c>
      <c r="E186" s="79" t="b">
        <v>1</v>
      </c>
      <c r="F186" s="83">
        <v>1.2</v>
      </c>
      <c r="G186" s="79" t="s">
        <v>687</v>
      </c>
      <c r="I186" s="100">
        <v>31</v>
      </c>
      <c r="J186" s="100">
        <v>0</v>
      </c>
      <c r="L186" s="100">
        <f t="shared" si="6"/>
        <v>29.8</v>
      </c>
    </row>
    <row r="187" spans="2:12" outlineLevel="1">
      <c r="B187" s="156">
        <v>46044.646238425928</v>
      </c>
      <c r="C187" s="83">
        <v>31</v>
      </c>
      <c r="D187" s="81">
        <v>0</v>
      </c>
      <c r="E187" s="79" t="b">
        <v>1</v>
      </c>
      <c r="F187" s="83">
        <v>1.2</v>
      </c>
      <c r="G187" s="79" t="s">
        <v>688</v>
      </c>
      <c r="I187" s="100">
        <v>31</v>
      </c>
      <c r="J187" s="100">
        <v>0</v>
      </c>
      <c r="L187" s="100">
        <f t="shared" si="6"/>
        <v>29.8</v>
      </c>
    </row>
    <row r="188" spans="2:12" outlineLevel="1">
      <c r="B188" s="156">
        <v>46044.670914351853</v>
      </c>
      <c r="C188" s="83">
        <v>93</v>
      </c>
      <c r="D188" s="81">
        <v>0</v>
      </c>
      <c r="E188" s="79" t="b">
        <v>1</v>
      </c>
      <c r="F188" s="83">
        <v>3</v>
      </c>
      <c r="G188" s="79" t="s">
        <v>284</v>
      </c>
      <c r="I188" s="100">
        <v>93</v>
      </c>
      <c r="J188" s="100">
        <v>0</v>
      </c>
      <c r="L188" s="100">
        <f t="shared" si="6"/>
        <v>90</v>
      </c>
    </row>
    <row r="189" spans="2:12" outlineLevel="1">
      <c r="B189" s="156">
        <v>46044.7656712963</v>
      </c>
      <c r="C189" s="83">
        <v>162</v>
      </c>
      <c r="D189" s="81">
        <v>0</v>
      </c>
      <c r="E189" s="79" t="b">
        <v>1</v>
      </c>
      <c r="F189" s="83">
        <v>5</v>
      </c>
      <c r="G189" s="79" t="s">
        <v>689</v>
      </c>
      <c r="I189" s="100">
        <v>62</v>
      </c>
      <c r="J189" s="100">
        <v>100</v>
      </c>
      <c r="L189" s="100">
        <f t="shared" si="6"/>
        <v>157</v>
      </c>
    </row>
    <row r="190" spans="2:12" outlineLevel="1">
      <c r="B190" s="156">
        <v>46044.992777777778</v>
      </c>
      <c r="C190" s="83">
        <v>293</v>
      </c>
      <c r="D190" s="81">
        <v>0</v>
      </c>
      <c r="E190" s="79" t="b">
        <v>1</v>
      </c>
      <c r="F190" s="83">
        <v>8.8000000000000007</v>
      </c>
      <c r="G190" s="79" t="s">
        <v>690</v>
      </c>
      <c r="I190" s="100">
        <v>93</v>
      </c>
      <c r="J190" s="100">
        <v>200</v>
      </c>
      <c r="L190" s="100">
        <f t="shared" si="6"/>
        <v>284.2</v>
      </c>
    </row>
    <row r="191" spans="2:12" outlineLevel="1">
      <c r="B191" s="156">
        <v>46045.645358796297</v>
      </c>
      <c r="C191" s="83">
        <v>162</v>
      </c>
      <c r="D191" s="81">
        <v>0</v>
      </c>
      <c r="E191" s="79" t="b">
        <v>1</v>
      </c>
      <c r="F191" s="83">
        <v>5</v>
      </c>
      <c r="G191" s="79" t="s">
        <v>290</v>
      </c>
      <c r="I191" s="100">
        <v>62</v>
      </c>
      <c r="J191" s="100">
        <v>100</v>
      </c>
      <c r="L191" s="100">
        <f t="shared" si="6"/>
        <v>157</v>
      </c>
    </row>
    <row r="192" spans="2:12" outlineLevel="1">
      <c r="B192" s="156">
        <v>46045.664872685185</v>
      </c>
      <c r="C192" s="83">
        <v>93</v>
      </c>
      <c r="D192" s="81">
        <v>0</v>
      </c>
      <c r="E192" s="79" t="b">
        <v>1</v>
      </c>
      <c r="F192" s="83">
        <v>3</v>
      </c>
      <c r="G192" s="79" t="s">
        <v>691</v>
      </c>
      <c r="I192" s="100">
        <v>93</v>
      </c>
      <c r="J192" s="100">
        <v>0</v>
      </c>
      <c r="L192" s="100">
        <f t="shared" si="6"/>
        <v>90</v>
      </c>
    </row>
    <row r="193" spans="2:12" outlineLevel="1">
      <c r="B193" s="156">
        <v>46045.907210648147</v>
      </c>
      <c r="C193" s="83">
        <v>31</v>
      </c>
      <c r="D193" s="81">
        <v>0</v>
      </c>
      <c r="E193" s="79" t="b">
        <v>1</v>
      </c>
      <c r="F193" s="83">
        <v>1.2</v>
      </c>
      <c r="G193" s="79" t="s">
        <v>692</v>
      </c>
      <c r="I193" s="100">
        <v>31</v>
      </c>
      <c r="J193" s="100">
        <v>0</v>
      </c>
      <c r="L193" s="100">
        <f t="shared" si="6"/>
        <v>29.8</v>
      </c>
    </row>
    <row r="194" spans="2:12" outlineLevel="1">
      <c r="B194" s="156">
        <v>46046.648553240739</v>
      </c>
      <c r="C194" s="83">
        <v>31</v>
      </c>
      <c r="D194" s="81">
        <v>0</v>
      </c>
      <c r="E194" s="79" t="b">
        <v>1</v>
      </c>
      <c r="F194" s="83">
        <v>1.2</v>
      </c>
      <c r="G194" s="79" t="s">
        <v>693</v>
      </c>
      <c r="I194" s="100">
        <v>31</v>
      </c>
      <c r="J194" s="100">
        <v>0</v>
      </c>
      <c r="L194" s="100">
        <f t="shared" si="6"/>
        <v>29.8</v>
      </c>
    </row>
    <row r="195" spans="2:12" outlineLevel="1">
      <c r="B195" s="156">
        <v>46046.883831018517</v>
      </c>
      <c r="C195" s="83">
        <v>162</v>
      </c>
      <c r="D195" s="81">
        <v>0</v>
      </c>
      <c r="E195" s="79" t="b">
        <v>1</v>
      </c>
      <c r="F195" s="83">
        <v>5</v>
      </c>
      <c r="G195" s="79" t="s">
        <v>694</v>
      </c>
      <c r="I195" s="100">
        <v>62</v>
      </c>
      <c r="J195" s="100">
        <v>100</v>
      </c>
      <c r="L195" s="100">
        <f t="shared" si="6"/>
        <v>157</v>
      </c>
    </row>
    <row r="196" spans="2:12" outlineLevel="1">
      <c r="B196" s="156">
        <v>46046.995196759257</v>
      </c>
      <c r="C196" s="83">
        <v>262</v>
      </c>
      <c r="D196" s="81">
        <v>0</v>
      </c>
      <c r="E196" s="79" t="b">
        <v>1</v>
      </c>
      <c r="F196" s="83">
        <v>7.9</v>
      </c>
      <c r="G196" s="79" t="s">
        <v>695</v>
      </c>
      <c r="I196" s="100">
        <v>62</v>
      </c>
      <c r="J196" s="100">
        <v>200</v>
      </c>
      <c r="L196" s="100">
        <f t="shared" si="6"/>
        <v>254.1</v>
      </c>
    </row>
    <row r="197" spans="2:12" outlineLevel="1">
      <c r="B197" s="156">
        <v>46047.00068287037</v>
      </c>
      <c r="C197" s="83">
        <v>31</v>
      </c>
      <c r="D197" s="81">
        <v>0</v>
      </c>
      <c r="E197" s="79" t="b">
        <v>1</v>
      </c>
      <c r="F197" s="83">
        <v>1.2</v>
      </c>
      <c r="G197" s="79" t="s">
        <v>696</v>
      </c>
      <c r="I197" s="100">
        <v>31</v>
      </c>
      <c r="J197" s="100">
        <v>0</v>
      </c>
      <c r="L197" s="100">
        <f t="shared" si="6"/>
        <v>29.8</v>
      </c>
    </row>
    <row r="198" spans="2:12" outlineLevel="1">
      <c r="B198" s="156">
        <v>46047.626273148147</v>
      </c>
      <c r="C198" s="83">
        <v>324</v>
      </c>
      <c r="D198" s="81">
        <v>0</v>
      </c>
      <c r="E198" s="79" t="b">
        <v>1</v>
      </c>
      <c r="F198" s="83">
        <v>9.6999999999999993</v>
      </c>
      <c r="G198" s="79" t="s">
        <v>294</v>
      </c>
      <c r="I198" s="100">
        <v>124</v>
      </c>
      <c r="J198" s="100">
        <v>200</v>
      </c>
      <c r="L198" s="100">
        <f t="shared" si="6"/>
        <v>314.3</v>
      </c>
    </row>
    <row r="199" spans="2:12" outlineLevel="1">
      <c r="B199" s="156">
        <v>46047.700486111113</v>
      </c>
      <c r="C199" s="83">
        <v>131</v>
      </c>
      <c r="D199" s="81">
        <v>0</v>
      </c>
      <c r="E199" s="79" t="b">
        <v>1</v>
      </c>
      <c r="F199" s="83">
        <v>4.0999999999999996</v>
      </c>
      <c r="G199" s="79" t="s">
        <v>294</v>
      </c>
      <c r="I199" s="100">
        <v>31</v>
      </c>
      <c r="J199" s="100">
        <v>100</v>
      </c>
      <c r="L199" s="100">
        <f t="shared" si="6"/>
        <v>126.9</v>
      </c>
    </row>
    <row r="200" spans="2:12" outlineLevel="1">
      <c r="B200" s="156">
        <v>46047.857141203705</v>
      </c>
      <c r="C200" s="83">
        <v>131</v>
      </c>
      <c r="D200" s="81">
        <v>0</v>
      </c>
      <c r="E200" s="79" t="b">
        <v>1</v>
      </c>
      <c r="F200" s="83">
        <v>4.0999999999999996</v>
      </c>
      <c r="G200" s="79" t="s">
        <v>697</v>
      </c>
      <c r="I200" s="100">
        <v>31</v>
      </c>
      <c r="J200" s="100">
        <v>100</v>
      </c>
      <c r="L200" s="100">
        <f t="shared" si="6"/>
        <v>126.9</v>
      </c>
    </row>
    <row r="201" spans="2:12" outlineLevel="1">
      <c r="B201" s="156">
        <v>46047.861284722225</v>
      </c>
      <c r="C201" s="83">
        <v>131</v>
      </c>
      <c r="D201" s="81">
        <v>0</v>
      </c>
      <c r="E201" s="79" t="b">
        <v>1</v>
      </c>
      <c r="F201" s="83">
        <v>4.0999999999999996</v>
      </c>
      <c r="G201" s="79" t="s">
        <v>698</v>
      </c>
      <c r="I201" s="100">
        <v>31</v>
      </c>
      <c r="J201" s="100">
        <v>100</v>
      </c>
      <c r="L201" s="100">
        <f t="shared" si="6"/>
        <v>126.9</v>
      </c>
    </row>
    <row r="202" spans="2:12" outlineLevel="1">
      <c r="B202" s="156">
        <v>46047.973935185182</v>
      </c>
      <c r="C202" s="83">
        <v>31</v>
      </c>
      <c r="D202" s="81">
        <v>0</v>
      </c>
      <c r="E202" s="79" t="b">
        <v>1</v>
      </c>
      <c r="F202" s="83">
        <v>1.2</v>
      </c>
      <c r="G202" s="79" t="s">
        <v>699</v>
      </c>
      <c r="I202" s="100">
        <v>31</v>
      </c>
      <c r="J202" s="100">
        <v>0</v>
      </c>
      <c r="L202" s="100">
        <f t="shared" si="6"/>
        <v>29.8</v>
      </c>
    </row>
    <row r="203" spans="2:12" outlineLevel="1">
      <c r="B203" s="156">
        <v>46049.273101851853</v>
      </c>
      <c r="C203" s="83">
        <v>93</v>
      </c>
      <c r="D203" s="81">
        <v>0</v>
      </c>
      <c r="E203" s="79" t="b">
        <v>1</v>
      </c>
      <c r="F203" s="83">
        <v>3</v>
      </c>
      <c r="G203" s="79" t="s">
        <v>700</v>
      </c>
      <c r="I203" s="100">
        <v>93</v>
      </c>
      <c r="J203" s="100">
        <v>0</v>
      </c>
      <c r="L203" s="100">
        <f t="shared" si="6"/>
        <v>90</v>
      </c>
    </row>
    <row r="204" spans="2:12" outlineLevel="1">
      <c r="B204" s="156">
        <v>46049.794733796298</v>
      </c>
      <c r="C204" s="83">
        <v>31</v>
      </c>
      <c r="D204" s="81">
        <v>0</v>
      </c>
      <c r="E204" s="79" t="b">
        <v>1</v>
      </c>
      <c r="F204" s="83">
        <v>1.2</v>
      </c>
      <c r="G204" s="79" t="s">
        <v>701</v>
      </c>
      <c r="I204" s="100">
        <v>31</v>
      </c>
      <c r="J204" s="100">
        <v>0</v>
      </c>
      <c r="L204" s="100">
        <f t="shared" si="6"/>
        <v>29.8</v>
      </c>
    </row>
    <row r="205" spans="2:12" outlineLevel="1">
      <c r="B205" s="156">
        <v>46050.857349537036</v>
      </c>
      <c r="C205" s="83">
        <v>262</v>
      </c>
      <c r="D205" s="81">
        <v>0</v>
      </c>
      <c r="E205" s="79" t="b">
        <v>1</v>
      </c>
      <c r="F205" s="83">
        <v>7.9</v>
      </c>
      <c r="G205" s="79" t="s">
        <v>702</v>
      </c>
      <c r="I205" s="100">
        <v>62</v>
      </c>
      <c r="J205" s="100">
        <v>200</v>
      </c>
      <c r="L205" s="100">
        <f t="shared" si="6"/>
        <v>254.1</v>
      </c>
    </row>
    <row r="206" spans="2:12" outlineLevel="1">
      <c r="B206" s="156">
        <v>46051.494143518517</v>
      </c>
      <c r="C206" s="83">
        <v>193</v>
      </c>
      <c r="D206" s="81">
        <v>0</v>
      </c>
      <c r="E206" s="79" t="b">
        <v>1</v>
      </c>
      <c r="F206" s="83">
        <v>5.9</v>
      </c>
      <c r="G206" s="79" t="s">
        <v>703</v>
      </c>
      <c r="I206" s="100">
        <v>93</v>
      </c>
      <c r="J206" s="100">
        <v>100</v>
      </c>
      <c r="L206" s="100">
        <f t="shared" si="6"/>
        <v>187.1</v>
      </c>
    </row>
    <row r="207" spans="2:12" outlineLevel="1">
      <c r="B207" s="156">
        <v>46051.97215277778</v>
      </c>
      <c r="C207" s="83">
        <v>31</v>
      </c>
      <c r="D207" s="81">
        <v>0</v>
      </c>
      <c r="E207" s="79" t="b">
        <v>1</v>
      </c>
      <c r="F207" s="83">
        <v>1.2</v>
      </c>
      <c r="G207" s="79" t="s">
        <v>704</v>
      </c>
      <c r="I207" s="100">
        <v>31</v>
      </c>
      <c r="J207" s="100">
        <v>0</v>
      </c>
      <c r="L207" s="100">
        <f t="shared" si="6"/>
        <v>29.8</v>
      </c>
    </row>
    <row r="208" spans="2:12" outlineLevel="1">
      <c r="B208" s="156">
        <v>46051.976736111108</v>
      </c>
      <c r="C208" s="83">
        <v>31</v>
      </c>
      <c r="D208" s="81">
        <v>0</v>
      </c>
      <c r="E208" s="79" t="b">
        <v>1</v>
      </c>
      <c r="F208" s="83">
        <v>1.2</v>
      </c>
      <c r="G208" s="79" t="s">
        <v>705</v>
      </c>
      <c r="I208" s="100">
        <v>31</v>
      </c>
      <c r="J208" s="100">
        <v>0</v>
      </c>
      <c r="L208" s="100">
        <f t="shared" si="6"/>
        <v>29.8</v>
      </c>
    </row>
    <row r="209" spans="2:14" outlineLevel="1">
      <c r="B209" s="156">
        <v>46052.033888888887</v>
      </c>
      <c r="C209" s="83">
        <v>286</v>
      </c>
      <c r="D209" s="81">
        <v>0</v>
      </c>
      <c r="E209" s="79" t="b">
        <v>1</v>
      </c>
      <c r="F209" s="83">
        <v>8.59</v>
      </c>
      <c r="G209" s="79" t="s">
        <v>706</v>
      </c>
      <c r="I209" s="100">
        <v>186</v>
      </c>
      <c r="J209" s="100">
        <v>100</v>
      </c>
      <c r="L209" s="100">
        <f t="shared" si="6"/>
        <v>277.41000000000003</v>
      </c>
    </row>
    <row r="210" spans="2:14" outlineLevel="1">
      <c r="B210" s="156">
        <v>46053.644108796296</v>
      </c>
      <c r="C210" s="83">
        <v>31</v>
      </c>
      <c r="D210" s="81">
        <v>0</v>
      </c>
      <c r="E210" s="79" t="b">
        <v>1</v>
      </c>
      <c r="F210" s="83">
        <v>1.2</v>
      </c>
      <c r="G210" s="79" t="s">
        <v>707</v>
      </c>
      <c r="I210" s="100">
        <v>31</v>
      </c>
      <c r="J210" s="100">
        <v>0</v>
      </c>
      <c r="L210" s="100">
        <f t="shared" si="6"/>
        <v>29.8</v>
      </c>
    </row>
    <row r="211" spans="2:14" outlineLevel="1">
      <c r="B211" s="156">
        <v>46053.829293981478</v>
      </c>
      <c r="C211" s="83">
        <v>31</v>
      </c>
      <c r="D211" s="81">
        <v>0</v>
      </c>
      <c r="E211" s="79" t="b">
        <v>1</v>
      </c>
      <c r="F211" s="83">
        <v>1.2</v>
      </c>
      <c r="G211" s="79" t="s">
        <v>708</v>
      </c>
      <c r="I211" s="100">
        <v>31</v>
      </c>
      <c r="J211" s="100">
        <v>0</v>
      </c>
      <c r="L211" s="100">
        <f t="shared" si="6"/>
        <v>29.8</v>
      </c>
    </row>
    <row r="212" spans="2:14" outlineLevel="1">
      <c r="B212" s="159">
        <v>46053.924618055556</v>
      </c>
      <c r="C212" s="160">
        <v>131</v>
      </c>
      <c r="D212" s="160">
        <v>0</v>
      </c>
      <c r="E212" s="102" t="b">
        <v>1</v>
      </c>
      <c r="F212" s="160">
        <v>4.0999999999999996</v>
      </c>
      <c r="G212" s="102" t="s">
        <v>709</v>
      </c>
      <c r="I212" s="161">
        <v>31</v>
      </c>
      <c r="J212" s="161">
        <v>100</v>
      </c>
      <c r="L212" s="161">
        <f t="shared" si="6"/>
        <v>126.9</v>
      </c>
    </row>
    <row r="213" spans="2:14" ht="19" thickBot="1">
      <c r="B213" s="162"/>
      <c r="C213" s="163">
        <f>SUM(C109:C212)</f>
        <v>10136</v>
      </c>
      <c r="D213" s="163">
        <f>SUM(D109:D212)</f>
        <v>0</v>
      </c>
      <c r="E213" s="105"/>
      <c r="F213" s="163">
        <f>SUM(F109:F212)</f>
        <v>325.28999999999968</v>
      </c>
      <c r="G213" s="105"/>
      <c r="H213" s="164" t="s">
        <v>1235</v>
      </c>
      <c r="I213" s="165">
        <f>SUM(I109:I212)</f>
        <v>4836</v>
      </c>
      <c r="J213" s="165">
        <f>SUM(J109:J212)</f>
        <v>5300</v>
      </c>
      <c r="L213" s="100">
        <f>SUM(L109:L212)</f>
        <v>9810.7099999999973</v>
      </c>
      <c r="N213" s="100">
        <f>L213</f>
        <v>9810.7099999999973</v>
      </c>
    </row>
    <row r="214" spans="2:14" ht="19" thickTop="1"/>
    <row r="215" spans="2:14" outlineLevel="1">
      <c r="B215" s="156">
        <v>46054.227800925924</v>
      </c>
      <c r="C215" s="83">
        <v>31</v>
      </c>
      <c r="D215" s="83">
        <v>0</v>
      </c>
      <c r="E215" s="79" t="b">
        <v>1</v>
      </c>
      <c r="F215" s="83">
        <v>1.2</v>
      </c>
      <c r="G215" s="79" t="s">
        <v>710</v>
      </c>
      <c r="I215" s="100">
        <v>31</v>
      </c>
      <c r="J215" s="100">
        <v>0</v>
      </c>
      <c r="L215" s="100">
        <f t="shared" ref="L215:L278" si="7">C215-D215-F215</f>
        <v>29.8</v>
      </c>
    </row>
    <row r="216" spans="2:14" outlineLevel="1">
      <c r="B216" s="156">
        <v>46054.512650462966</v>
      </c>
      <c r="C216" s="83">
        <v>31</v>
      </c>
      <c r="D216" s="83">
        <v>0</v>
      </c>
      <c r="E216" s="79" t="b">
        <v>1</v>
      </c>
      <c r="F216" s="83">
        <v>1.2</v>
      </c>
      <c r="G216" s="79" t="s">
        <v>711</v>
      </c>
      <c r="I216" s="100">
        <v>31</v>
      </c>
      <c r="J216" s="100">
        <v>0</v>
      </c>
      <c r="L216" s="100">
        <f t="shared" si="7"/>
        <v>29.8</v>
      </c>
    </row>
    <row r="217" spans="2:14" outlineLevel="1">
      <c r="B217" s="156">
        <v>46054.582905092589</v>
      </c>
      <c r="C217" s="83">
        <v>31</v>
      </c>
      <c r="D217" s="83">
        <v>0</v>
      </c>
      <c r="E217" s="79" t="b">
        <v>1</v>
      </c>
      <c r="F217" s="83">
        <v>1.2</v>
      </c>
      <c r="G217" s="79" t="s">
        <v>712</v>
      </c>
      <c r="I217" s="100">
        <v>31</v>
      </c>
      <c r="J217" s="100">
        <v>0</v>
      </c>
      <c r="L217" s="100">
        <f t="shared" si="7"/>
        <v>29.8</v>
      </c>
    </row>
    <row r="218" spans="2:14" outlineLevel="1">
      <c r="B218" s="156">
        <v>46054.592581018522</v>
      </c>
      <c r="C218" s="83">
        <v>62</v>
      </c>
      <c r="D218" s="83">
        <v>0</v>
      </c>
      <c r="E218" s="79" t="b">
        <v>1</v>
      </c>
      <c r="F218" s="83">
        <v>2.1</v>
      </c>
      <c r="G218" s="79" t="s">
        <v>713</v>
      </c>
      <c r="I218" s="100">
        <v>62</v>
      </c>
      <c r="J218" s="100">
        <v>0</v>
      </c>
      <c r="L218" s="100">
        <f t="shared" si="7"/>
        <v>59.9</v>
      </c>
    </row>
    <row r="219" spans="2:14" outlineLevel="1">
      <c r="B219" s="156">
        <v>46054.625613425924</v>
      </c>
      <c r="C219" s="83">
        <v>31</v>
      </c>
      <c r="D219" s="83">
        <v>0</v>
      </c>
      <c r="E219" s="79" t="b">
        <v>1</v>
      </c>
      <c r="F219" s="83">
        <v>1.2</v>
      </c>
      <c r="G219" s="79" t="s">
        <v>712</v>
      </c>
      <c r="I219" s="100">
        <v>31</v>
      </c>
      <c r="J219" s="100">
        <v>0</v>
      </c>
      <c r="L219" s="100">
        <f t="shared" si="7"/>
        <v>29.8</v>
      </c>
    </row>
    <row r="220" spans="2:14" outlineLevel="1">
      <c r="B220" s="156">
        <v>46054.895439814813</v>
      </c>
      <c r="C220" s="83">
        <v>131</v>
      </c>
      <c r="D220" s="83">
        <v>0</v>
      </c>
      <c r="E220" s="79" t="b">
        <v>1</v>
      </c>
      <c r="F220" s="83">
        <v>4.0999999999999996</v>
      </c>
      <c r="G220" s="79" t="s">
        <v>714</v>
      </c>
      <c r="I220" s="100">
        <v>31</v>
      </c>
      <c r="J220" s="100">
        <v>100</v>
      </c>
      <c r="L220" s="100">
        <f t="shared" si="7"/>
        <v>126.9</v>
      </c>
    </row>
    <row r="221" spans="2:14" outlineLevel="1">
      <c r="B221" s="156">
        <v>46054.922314814816</v>
      </c>
      <c r="C221" s="83">
        <v>162</v>
      </c>
      <c r="D221" s="83">
        <v>0</v>
      </c>
      <c r="E221" s="79" t="b">
        <v>1</v>
      </c>
      <c r="F221" s="83">
        <v>5</v>
      </c>
      <c r="G221" s="79" t="s">
        <v>715</v>
      </c>
      <c r="I221" s="100">
        <v>62</v>
      </c>
      <c r="J221" s="100">
        <v>100</v>
      </c>
      <c r="L221" s="100">
        <f t="shared" si="7"/>
        <v>157</v>
      </c>
    </row>
    <row r="222" spans="2:14" outlineLevel="1">
      <c r="B222" s="156">
        <v>46054.922418981485</v>
      </c>
      <c r="C222" s="83">
        <v>62</v>
      </c>
      <c r="D222" s="83">
        <v>0</v>
      </c>
      <c r="E222" s="79" t="b">
        <v>1</v>
      </c>
      <c r="F222" s="83">
        <v>2.1</v>
      </c>
      <c r="G222" s="79" t="s">
        <v>304</v>
      </c>
      <c r="I222" s="100">
        <v>62</v>
      </c>
      <c r="J222" s="100">
        <v>0</v>
      </c>
      <c r="L222" s="100">
        <f t="shared" si="7"/>
        <v>59.9</v>
      </c>
    </row>
    <row r="223" spans="2:14" outlineLevel="1">
      <c r="B223" s="156">
        <v>46054.945532407408</v>
      </c>
      <c r="C223" s="83">
        <v>31</v>
      </c>
      <c r="D223" s="83">
        <v>0</v>
      </c>
      <c r="E223" s="79" t="b">
        <v>1</v>
      </c>
      <c r="F223" s="83">
        <v>1.2</v>
      </c>
      <c r="G223" s="79" t="s">
        <v>716</v>
      </c>
      <c r="I223" s="100">
        <v>31</v>
      </c>
      <c r="J223" s="100">
        <v>0</v>
      </c>
      <c r="L223" s="100">
        <f t="shared" si="7"/>
        <v>29.8</v>
      </c>
    </row>
    <row r="224" spans="2:14" outlineLevel="1">
      <c r="B224" s="156">
        <v>46054.974108796298</v>
      </c>
      <c r="C224" s="83">
        <v>31</v>
      </c>
      <c r="D224" s="83">
        <v>0</v>
      </c>
      <c r="E224" s="79" t="b">
        <v>1</v>
      </c>
      <c r="F224" s="83">
        <v>1.2</v>
      </c>
      <c r="G224" s="79" t="s">
        <v>717</v>
      </c>
      <c r="I224" s="100">
        <v>31</v>
      </c>
      <c r="J224" s="100">
        <v>0</v>
      </c>
      <c r="L224" s="100">
        <f t="shared" si="7"/>
        <v>29.8</v>
      </c>
    </row>
    <row r="225" spans="2:12" outlineLevel="1">
      <c r="B225" s="156">
        <v>46054.990891203706</v>
      </c>
      <c r="C225" s="83">
        <v>31</v>
      </c>
      <c r="D225" s="83">
        <v>0</v>
      </c>
      <c r="E225" s="79" t="b">
        <v>1</v>
      </c>
      <c r="F225" s="83">
        <v>1.2</v>
      </c>
      <c r="G225" s="79" t="s">
        <v>718</v>
      </c>
      <c r="I225" s="100">
        <v>31</v>
      </c>
      <c r="J225" s="100">
        <v>0</v>
      </c>
      <c r="L225" s="100">
        <f t="shared" si="7"/>
        <v>29.8</v>
      </c>
    </row>
    <row r="226" spans="2:12" outlineLevel="1">
      <c r="B226" s="156">
        <v>46055.030856481484</v>
      </c>
      <c r="C226" s="83">
        <v>31</v>
      </c>
      <c r="D226" s="83">
        <v>0</v>
      </c>
      <c r="E226" s="79" t="b">
        <v>1</v>
      </c>
      <c r="F226" s="83">
        <v>1.2</v>
      </c>
      <c r="G226" s="79" t="s">
        <v>719</v>
      </c>
      <c r="I226" s="100">
        <v>31</v>
      </c>
      <c r="J226" s="100">
        <v>0</v>
      </c>
      <c r="L226" s="100">
        <f t="shared" si="7"/>
        <v>29.8</v>
      </c>
    </row>
    <row r="227" spans="2:12" outlineLevel="1">
      <c r="B227" s="156">
        <v>46055.092615740738</v>
      </c>
      <c r="C227" s="83">
        <v>31</v>
      </c>
      <c r="D227" s="83">
        <v>0</v>
      </c>
      <c r="E227" s="79" t="b">
        <v>1</v>
      </c>
      <c r="F227" s="83">
        <v>1.2</v>
      </c>
      <c r="G227" s="79" t="s">
        <v>720</v>
      </c>
      <c r="I227" s="100">
        <v>31</v>
      </c>
      <c r="J227" s="100">
        <v>0</v>
      </c>
      <c r="L227" s="100">
        <f t="shared" si="7"/>
        <v>29.8</v>
      </c>
    </row>
    <row r="228" spans="2:12" outlineLevel="1">
      <c r="B228" s="156">
        <v>46055.511157407411</v>
      </c>
      <c r="C228" s="83">
        <v>31</v>
      </c>
      <c r="D228" s="83">
        <v>0</v>
      </c>
      <c r="E228" s="79" t="b">
        <v>1</v>
      </c>
      <c r="F228" s="83">
        <v>1.2</v>
      </c>
      <c r="G228" s="79" t="s">
        <v>721</v>
      </c>
      <c r="I228" s="100">
        <v>31</v>
      </c>
      <c r="J228" s="100">
        <v>0</v>
      </c>
      <c r="L228" s="100">
        <f t="shared" si="7"/>
        <v>29.8</v>
      </c>
    </row>
    <row r="229" spans="2:12" outlineLevel="1">
      <c r="B229" s="156">
        <v>46056.563981481479</v>
      </c>
      <c r="C229" s="83">
        <v>31</v>
      </c>
      <c r="D229" s="83">
        <v>0</v>
      </c>
      <c r="E229" s="79" t="b">
        <v>1</v>
      </c>
      <c r="F229" s="83">
        <v>1.2</v>
      </c>
      <c r="G229" s="79" t="s">
        <v>722</v>
      </c>
      <c r="I229" s="100">
        <v>31</v>
      </c>
      <c r="J229" s="100">
        <v>0</v>
      </c>
      <c r="L229" s="100">
        <f t="shared" si="7"/>
        <v>29.8</v>
      </c>
    </row>
    <row r="230" spans="2:12" outlineLevel="1">
      <c r="B230" s="156">
        <v>46056.590162037035</v>
      </c>
      <c r="C230" s="83">
        <v>31</v>
      </c>
      <c r="D230" s="83">
        <v>0</v>
      </c>
      <c r="E230" s="79" t="b">
        <v>1</v>
      </c>
      <c r="F230" s="83">
        <v>1.2</v>
      </c>
      <c r="G230" s="79" t="s">
        <v>723</v>
      </c>
      <c r="I230" s="100">
        <v>31</v>
      </c>
      <c r="J230" s="100">
        <v>0</v>
      </c>
      <c r="L230" s="100">
        <f t="shared" si="7"/>
        <v>29.8</v>
      </c>
    </row>
    <row r="231" spans="2:12" outlineLevel="1">
      <c r="B231" s="156">
        <v>46056.624988425923</v>
      </c>
      <c r="C231" s="83">
        <v>131</v>
      </c>
      <c r="D231" s="83">
        <v>0</v>
      </c>
      <c r="E231" s="79" t="b">
        <v>1</v>
      </c>
      <c r="F231" s="83">
        <v>4.0999999999999996</v>
      </c>
      <c r="G231" s="79" t="s">
        <v>724</v>
      </c>
      <c r="I231" s="100">
        <v>31</v>
      </c>
      <c r="J231" s="100">
        <v>100</v>
      </c>
      <c r="L231" s="100">
        <f t="shared" si="7"/>
        <v>126.9</v>
      </c>
    </row>
    <row r="232" spans="2:12" outlineLevel="1">
      <c r="B232" s="156">
        <v>46056.634930555556</v>
      </c>
      <c r="C232" s="83">
        <v>131</v>
      </c>
      <c r="D232" s="83">
        <v>0</v>
      </c>
      <c r="E232" s="79" t="b">
        <v>1</v>
      </c>
      <c r="F232" s="83">
        <v>4.0999999999999996</v>
      </c>
      <c r="G232" s="79" t="s">
        <v>725</v>
      </c>
      <c r="I232" s="100">
        <v>31</v>
      </c>
      <c r="J232" s="100">
        <v>100</v>
      </c>
      <c r="L232" s="100">
        <f t="shared" si="7"/>
        <v>126.9</v>
      </c>
    </row>
    <row r="233" spans="2:12" outlineLevel="1">
      <c r="B233" s="156">
        <v>46056.702615740738</v>
      </c>
      <c r="C233" s="83">
        <v>31</v>
      </c>
      <c r="D233" s="83">
        <v>0</v>
      </c>
      <c r="E233" s="79" t="b">
        <v>1</v>
      </c>
      <c r="F233" s="83">
        <v>1.2</v>
      </c>
      <c r="G233" s="79" t="s">
        <v>726</v>
      </c>
      <c r="I233" s="100">
        <v>31</v>
      </c>
      <c r="J233" s="100">
        <v>0</v>
      </c>
      <c r="L233" s="100">
        <f t="shared" si="7"/>
        <v>29.8</v>
      </c>
    </row>
    <row r="234" spans="2:12" outlineLevel="1">
      <c r="B234" s="156">
        <v>46056.899062500001</v>
      </c>
      <c r="C234" s="83">
        <v>31</v>
      </c>
      <c r="D234" s="83">
        <v>0</v>
      </c>
      <c r="E234" s="79" t="b">
        <v>1</v>
      </c>
      <c r="F234" s="83">
        <v>1.2</v>
      </c>
      <c r="G234" s="79" t="s">
        <v>727</v>
      </c>
      <c r="I234" s="100">
        <v>31</v>
      </c>
      <c r="J234" s="100">
        <v>0</v>
      </c>
      <c r="L234" s="100">
        <f t="shared" si="7"/>
        <v>29.8</v>
      </c>
    </row>
    <row r="235" spans="2:12" outlineLevel="1">
      <c r="B235" s="156">
        <v>46058.062939814816</v>
      </c>
      <c r="C235" s="83">
        <v>31</v>
      </c>
      <c r="D235" s="83">
        <v>0</v>
      </c>
      <c r="E235" s="79" t="b">
        <v>1</v>
      </c>
      <c r="F235" s="83">
        <v>1.2</v>
      </c>
      <c r="G235" s="79" t="s">
        <v>728</v>
      </c>
      <c r="I235" s="100">
        <v>31</v>
      </c>
      <c r="J235" s="100">
        <v>0</v>
      </c>
      <c r="L235" s="100">
        <f t="shared" si="7"/>
        <v>29.8</v>
      </c>
    </row>
    <row r="236" spans="2:12" outlineLevel="1">
      <c r="B236" s="156">
        <v>46058.07880787037</v>
      </c>
      <c r="C236" s="83">
        <v>31</v>
      </c>
      <c r="D236" s="83">
        <v>0</v>
      </c>
      <c r="E236" s="79" t="b">
        <v>1</v>
      </c>
      <c r="F236" s="83">
        <v>1.2</v>
      </c>
      <c r="G236" s="79" t="s">
        <v>284</v>
      </c>
      <c r="I236" s="100">
        <v>31</v>
      </c>
      <c r="J236" s="100">
        <v>0</v>
      </c>
      <c r="L236" s="100">
        <f t="shared" si="7"/>
        <v>29.8</v>
      </c>
    </row>
    <row r="237" spans="2:12" outlineLevel="1">
      <c r="B237" s="156">
        <v>46058.552291666667</v>
      </c>
      <c r="C237" s="83">
        <v>62</v>
      </c>
      <c r="D237" s="83">
        <v>0</v>
      </c>
      <c r="E237" s="79" t="b">
        <v>1</v>
      </c>
      <c r="F237" s="83">
        <v>2.1</v>
      </c>
      <c r="G237" s="79" t="s">
        <v>305</v>
      </c>
      <c r="I237" s="100">
        <v>62</v>
      </c>
      <c r="J237" s="100">
        <v>0</v>
      </c>
      <c r="L237" s="100">
        <f t="shared" si="7"/>
        <v>59.9</v>
      </c>
    </row>
    <row r="238" spans="2:12" outlineLevel="1">
      <c r="B238" s="156">
        <v>46058.555960648147</v>
      </c>
      <c r="C238" s="83">
        <v>31</v>
      </c>
      <c r="D238" s="83">
        <v>0</v>
      </c>
      <c r="E238" s="79" t="b">
        <v>1</v>
      </c>
      <c r="F238" s="83">
        <v>1.2</v>
      </c>
      <c r="G238" s="79" t="s">
        <v>729</v>
      </c>
      <c r="I238" s="100">
        <v>31</v>
      </c>
      <c r="J238" s="100">
        <v>0</v>
      </c>
      <c r="L238" s="100">
        <f t="shared" si="7"/>
        <v>29.8</v>
      </c>
    </row>
    <row r="239" spans="2:12" outlineLevel="1">
      <c r="B239" s="156">
        <v>46058.566018518519</v>
      </c>
      <c r="C239" s="83">
        <v>62</v>
      </c>
      <c r="D239" s="83">
        <v>0</v>
      </c>
      <c r="E239" s="79" t="b">
        <v>1</v>
      </c>
      <c r="F239" s="83">
        <v>2.1</v>
      </c>
      <c r="G239" s="79" t="s">
        <v>307</v>
      </c>
      <c r="I239" s="100">
        <v>62</v>
      </c>
      <c r="J239" s="100">
        <v>0</v>
      </c>
      <c r="L239" s="100">
        <f t="shared" si="7"/>
        <v>59.9</v>
      </c>
    </row>
    <row r="240" spans="2:12" outlineLevel="1">
      <c r="B240" s="156">
        <v>46058.843622685185</v>
      </c>
      <c r="C240" s="83">
        <v>324</v>
      </c>
      <c r="D240" s="83">
        <v>0</v>
      </c>
      <c r="E240" s="79" t="b">
        <v>1</v>
      </c>
      <c r="F240" s="83">
        <v>9.6999999999999993</v>
      </c>
      <c r="G240" s="79" t="s">
        <v>730</v>
      </c>
      <c r="I240" s="100">
        <v>124</v>
      </c>
      <c r="J240" s="100">
        <v>200</v>
      </c>
      <c r="L240" s="100">
        <f t="shared" si="7"/>
        <v>314.3</v>
      </c>
    </row>
    <row r="241" spans="2:12" outlineLevel="1">
      <c r="B241" s="156">
        <v>46058.848657407405</v>
      </c>
      <c r="C241" s="83">
        <v>31</v>
      </c>
      <c r="D241" s="83">
        <v>0</v>
      </c>
      <c r="E241" s="79" t="b">
        <v>1</v>
      </c>
      <c r="F241" s="83">
        <v>1.2</v>
      </c>
      <c r="G241" s="79" t="s">
        <v>731</v>
      </c>
      <c r="I241" s="100">
        <v>31</v>
      </c>
      <c r="J241" s="100">
        <v>0</v>
      </c>
      <c r="L241" s="100">
        <f t="shared" si="7"/>
        <v>29.8</v>
      </c>
    </row>
    <row r="242" spans="2:12" outlineLevel="1">
      <c r="B242" s="156">
        <v>46058.939872685187</v>
      </c>
      <c r="C242" s="83">
        <v>31</v>
      </c>
      <c r="D242" s="83">
        <v>0</v>
      </c>
      <c r="E242" s="79" t="b">
        <v>1</v>
      </c>
      <c r="F242" s="83">
        <v>1.2</v>
      </c>
      <c r="G242" s="79" t="s">
        <v>732</v>
      </c>
      <c r="I242" s="100">
        <v>31</v>
      </c>
      <c r="J242" s="100">
        <v>0</v>
      </c>
      <c r="L242" s="100">
        <f t="shared" si="7"/>
        <v>29.8</v>
      </c>
    </row>
    <row r="243" spans="2:12" outlineLevel="1">
      <c r="B243" s="156">
        <v>46059.089849537035</v>
      </c>
      <c r="C243" s="83">
        <v>31</v>
      </c>
      <c r="D243" s="83">
        <v>0</v>
      </c>
      <c r="E243" s="79" t="b">
        <v>1</v>
      </c>
      <c r="F243" s="83">
        <v>1.2</v>
      </c>
      <c r="G243" s="79" t="s">
        <v>733</v>
      </c>
      <c r="I243" s="100">
        <v>31</v>
      </c>
      <c r="J243" s="100">
        <v>0</v>
      </c>
      <c r="L243" s="100">
        <f t="shared" si="7"/>
        <v>29.8</v>
      </c>
    </row>
    <row r="244" spans="2:12" outlineLevel="1">
      <c r="B244" s="156">
        <v>46059.092141203706</v>
      </c>
      <c r="C244" s="83">
        <v>131</v>
      </c>
      <c r="D244" s="83">
        <v>0</v>
      </c>
      <c r="E244" s="79" t="b">
        <v>1</v>
      </c>
      <c r="F244" s="83">
        <v>4.0999999999999996</v>
      </c>
      <c r="G244" s="79" t="s">
        <v>734</v>
      </c>
      <c r="I244" s="100">
        <v>31</v>
      </c>
      <c r="J244" s="100">
        <v>100</v>
      </c>
      <c r="L244" s="100">
        <f t="shared" si="7"/>
        <v>126.9</v>
      </c>
    </row>
    <row r="245" spans="2:12" outlineLevel="1">
      <c r="B245" s="156">
        <v>46059.523113425923</v>
      </c>
      <c r="C245" s="83">
        <v>62</v>
      </c>
      <c r="D245" s="83">
        <v>0</v>
      </c>
      <c r="E245" s="79" t="b">
        <v>1</v>
      </c>
      <c r="F245" s="83">
        <v>2.1</v>
      </c>
      <c r="G245" s="79" t="s">
        <v>307</v>
      </c>
      <c r="I245" s="100">
        <v>62</v>
      </c>
      <c r="J245" s="100">
        <v>0</v>
      </c>
      <c r="L245" s="100">
        <f t="shared" si="7"/>
        <v>59.9</v>
      </c>
    </row>
    <row r="246" spans="2:12" outlineLevel="1">
      <c r="B246" s="156">
        <v>46059.703125</v>
      </c>
      <c r="C246" s="83">
        <v>31</v>
      </c>
      <c r="D246" s="83">
        <v>0</v>
      </c>
      <c r="E246" s="79" t="b">
        <v>1</v>
      </c>
      <c r="F246" s="83">
        <v>1.2</v>
      </c>
      <c r="G246" s="79" t="s">
        <v>735</v>
      </c>
      <c r="I246" s="100">
        <v>31</v>
      </c>
      <c r="J246" s="100">
        <v>0</v>
      </c>
      <c r="L246" s="100">
        <f t="shared" si="7"/>
        <v>29.8</v>
      </c>
    </row>
    <row r="247" spans="2:12" outlineLevel="1">
      <c r="B247" s="156">
        <v>46059.766331018516</v>
      </c>
      <c r="C247" s="83">
        <v>31</v>
      </c>
      <c r="D247" s="83">
        <v>0</v>
      </c>
      <c r="E247" s="79" t="b">
        <v>1</v>
      </c>
      <c r="F247" s="83">
        <v>1.2</v>
      </c>
      <c r="G247" s="79" t="s">
        <v>736</v>
      </c>
      <c r="I247" s="100">
        <v>31</v>
      </c>
      <c r="J247" s="100">
        <v>0</v>
      </c>
      <c r="L247" s="100">
        <f t="shared" si="7"/>
        <v>29.8</v>
      </c>
    </row>
    <row r="248" spans="2:12" outlineLevel="1">
      <c r="B248" s="156">
        <v>46059.7737037037</v>
      </c>
      <c r="C248" s="83">
        <v>31</v>
      </c>
      <c r="D248" s="83">
        <v>0</v>
      </c>
      <c r="E248" s="79" t="b">
        <v>1</v>
      </c>
      <c r="F248" s="83">
        <v>1.2</v>
      </c>
      <c r="G248" s="79" t="s">
        <v>737</v>
      </c>
      <c r="I248" s="100">
        <v>31</v>
      </c>
      <c r="J248" s="100">
        <v>0</v>
      </c>
      <c r="L248" s="100">
        <f t="shared" si="7"/>
        <v>29.8</v>
      </c>
    </row>
    <row r="249" spans="2:12" outlineLevel="1">
      <c r="B249" s="156">
        <v>46059.829687500001</v>
      </c>
      <c r="C249" s="83">
        <v>131</v>
      </c>
      <c r="D249" s="83">
        <v>0</v>
      </c>
      <c r="E249" s="79" t="b">
        <v>1</v>
      </c>
      <c r="F249" s="83">
        <v>4.0999999999999996</v>
      </c>
      <c r="G249" s="79" t="s">
        <v>738</v>
      </c>
      <c r="I249" s="100">
        <v>31</v>
      </c>
      <c r="J249" s="100">
        <v>100</v>
      </c>
      <c r="L249" s="100">
        <f t="shared" si="7"/>
        <v>126.9</v>
      </c>
    </row>
    <row r="250" spans="2:12" outlineLevel="1">
      <c r="B250" s="156">
        <v>46059.840578703705</v>
      </c>
      <c r="C250" s="83">
        <v>124</v>
      </c>
      <c r="D250" s="83">
        <v>0</v>
      </c>
      <c r="E250" s="79" t="b">
        <v>1</v>
      </c>
      <c r="F250" s="83">
        <v>3.9</v>
      </c>
      <c r="G250" s="79" t="s">
        <v>739</v>
      </c>
      <c r="I250" s="100">
        <v>124</v>
      </c>
      <c r="J250" s="100">
        <v>0</v>
      </c>
      <c r="L250" s="100">
        <f t="shared" si="7"/>
        <v>120.1</v>
      </c>
    </row>
    <row r="251" spans="2:12" outlineLevel="1">
      <c r="B251" s="156">
        <v>46059.986504629633</v>
      </c>
      <c r="C251" s="83">
        <v>31</v>
      </c>
      <c r="D251" s="83">
        <v>0</v>
      </c>
      <c r="E251" s="79" t="b">
        <v>1</v>
      </c>
      <c r="F251" s="83">
        <v>1.2</v>
      </c>
      <c r="G251" s="79" t="s">
        <v>740</v>
      </c>
      <c r="I251" s="100">
        <v>31</v>
      </c>
      <c r="J251" s="100">
        <v>0</v>
      </c>
      <c r="L251" s="100">
        <f t="shared" si="7"/>
        <v>29.8</v>
      </c>
    </row>
    <row r="252" spans="2:12" outlineLevel="1">
      <c r="B252" s="156">
        <v>46060.06925925926</v>
      </c>
      <c r="C252" s="83">
        <v>131</v>
      </c>
      <c r="D252" s="83">
        <v>0</v>
      </c>
      <c r="E252" s="79" t="b">
        <v>1</v>
      </c>
      <c r="F252" s="83">
        <v>4.0999999999999996</v>
      </c>
      <c r="G252" s="79" t="s">
        <v>741</v>
      </c>
      <c r="I252" s="100">
        <v>31</v>
      </c>
      <c r="J252" s="100">
        <v>100</v>
      </c>
      <c r="L252" s="100">
        <f t="shared" si="7"/>
        <v>126.9</v>
      </c>
    </row>
    <row r="253" spans="2:12" outlineLevel="1">
      <c r="B253" s="156">
        <v>46060.069398148145</v>
      </c>
      <c r="C253" s="83">
        <v>31</v>
      </c>
      <c r="D253" s="83">
        <v>0</v>
      </c>
      <c r="E253" s="79" t="b">
        <v>1</v>
      </c>
      <c r="F253" s="83">
        <v>1.2</v>
      </c>
      <c r="G253" s="79" t="s">
        <v>742</v>
      </c>
      <c r="I253" s="100">
        <v>31</v>
      </c>
      <c r="J253" s="100">
        <v>0</v>
      </c>
      <c r="L253" s="100">
        <f t="shared" si="7"/>
        <v>29.8</v>
      </c>
    </row>
    <row r="254" spans="2:12" outlineLevel="1">
      <c r="B254" s="156">
        <v>46060.574618055558</v>
      </c>
      <c r="C254" s="83">
        <v>62</v>
      </c>
      <c r="D254" s="83">
        <v>0</v>
      </c>
      <c r="E254" s="79" t="b">
        <v>1</v>
      </c>
      <c r="F254" s="83">
        <v>2.1</v>
      </c>
      <c r="G254" s="79" t="s">
        <v>743</v>
      </c>
      <c r="I254" s="100">
        <v>62</v>
      </c>
      <c r="J254" s="100">
        <v>0</v>
      </c>
      <c r="L254" s="100">
        <f t="shared" si="7"/>
        <v>59.9</v>
      </c>
    </row>
    <row r="255" spans="2:12" outlineLevel="1">
      <c r="B255" s="156">
        <v>46060.591354166667</v>
      </c>
      <c r="C255" s="83">
        <v>31</v>
      </c>
      <c r="D255" s="83">
        <v>0</v>
      </c>
      <c r="E255" s="79" t="b">
        <v>1</v>
      </c>
      <c r="F255" s="83">
        <v>1.2</v>
      </c>
      <c r="G255" s="79" t="s">
        <v>744</v>
      </c>
      <c r="I255" s="100">
        <v>31</v>
      </c>
      <c r="J255" s="100">
        <v>0</v>
      </c>
      <c r="L255" s="100">
        <f t="shared" si="7"/>
        <v>29.8</v>
      </c>
    </row>
    <row r="256" spans="2:12" outlineLevel="1">
      <c r="B256" s="156">
        <v>46060.851863425924</v>
      </c>
      <c r="C256" s="83">
        <v>31</v>
      </c>
      <c r="D256" s="83">
        <v>0</v>
      </c>
      <c r="E256" s="79" t="b">
        <v>1</v>
      </c>
      <c r="F256" s="83">
        <v>1.2</v>
      </c>
      <c r="G256" s="79" t="s">
        <v>745</v>
      </c>
      <c r="I256" s="100">
        <v>31</v>
      </c>
      <c r="J256" s="100">
        <v>0</v>
      </c>
      <c r="L256" s="100">
        <f t="shared" si="7"/>
        <v>29.8</v>
      </c>
    </row>
    <row r="257" spans="2:12" outlineLevel="1">
      <c r="B257" s="156">
        <v>46060.873263888891</v>
      </c>
      <c r="C257" s="83">
        <v>162</v>
      </c>
      <c r="D257" s="83">
        <v>0</v>
      </c>
      <c r="E257" s="79" t="b">
        <v>1</v>
      </c>
      <c r="F257" s="83">
        <v>5</v>
      </c>
      <c r="G257" s="79" t="s">
        <v>746</v>
      </c>
      <c r="I257" s="100">
        <v>62</v>
      </c>
      <c r="J257" s="100">
        <v>100</v>
      </c>
      <c r="L257" s="100">
        <f t="shared" si="7"/>
        <v>157</v>
      </c>
    </row>
    <row r="258" spans="2:12" outlineLevel="1">
      <c r="B258" s="156">
        <v>46060.920289351852</v>
      </c>
      <c r="C258" s="83">
        <v>262</v>
      </c>
      <c r="D258" s="83">
        <v>0</v>
      </c>
      <c r="E258" s="79" t="b">
        <v>1</v>
      </c>
      <c r="F258" s="83">
        <v>7.9</v>
      </c>
      <c r="G258" s="79" t="s">
        <v>747</v>
      </c>
      <c r="I258" s="100">
        <v>62</v>
      </c>
      <c r="J258" s="100">
        <v>200</v>
      </c>
      <c r="L258" s="100">
        <f t="shared" si="7"/>
        <v>254.1</v>
      </c>
    </row>
    <row r="259" spans="2:12" outlineLevel="1">
      <c r="B259" s="156">
        <v>46061.063576388886</v>
      </c>
      <c r="C259" s="83">
        <v>262</v>
      </c>
      <c r="D259" s="83">
        <v>0</v>
      </c>
      <c r="E259" s="79" t="b">
        <v>1</v>
      </c>
      <c r="F259" s="83">
        <v>7.9</v>
      </c>
      <c r="G259" s="79" t="s">
        <v>748</v>
      </c>
      <c r="I259" s="100">
        <v>62</v>
      </c>
      <c r="J259" s="100">
        <v>200</v>
      </c>
      <c r="L259" s="100">
        <f t="shared" si="7"/>
        <v>254.1</v>
      </c>
    </row>
    <row r="260" spans="2:12" outlineLevel="1">
      <c r="B260" s="156">
        <v>46061.537175925929</v>
      </c>
      <c r="C260" s="83">
        <v>31</v>
      </c>
      <c r="D260" s="83">
        <v>0</v>
      </c>
      <c r="E260" s="79" t="b">
        <v>1</v>
      </c>
      <c r="F260" s="83">
        <v>1.2</v>
      </c>
      <c r="G260" s="79" t="s">
        <v>749</v>
      </c>
      <c r="I260" s="100">
        <v>31</v>
      </c>
      <c r="J260" s="100">
        <v>0</v>
      </c>
      <c r="L260" s="100">
        <f t="shared" si="7"/>
        <v>29.8</v>
      </c>
    </row>
    <row r="261" spans="2:12" outlineLevel="1">
      <c r="B261" s="156">
        <v>46061.864918981482</v>
      </c>
      <c r="C261" s="83">
        <v>262</v>
      </c>
      <c r="D261" s="83">
        <v>0</v>
      </c>
      <c r="E261" s="79" t="b">
        <v>1</v>
      </c>
      <c r="F261" s="83">
        <v>7.9</v>
      </c>
      <c r="G261" s="79" t="s">
        <v>750</v>
      </c>
      <c r="I261" s="100">
        <v>62</v>
      </c>
      <c r="J261" s="100">
        <v>200</v>
      </c>
      <c r="L261" s="100">
        <f t="shared" si="7"/>
        <v>254.1</v>
      </c>
    </row>
    <row r="262" spans="2:12" outlineLevel="1">
      <c r="B262" s="156">
        <v>46062.568101851852</v>
      </c>
      <c r="C262" s="83">
        <v>62</v>
      </c>
      <c r="D262" s="83">
        <v>0</v>
      </c>
      <c r="E262" s="79" t="b">
        <v>1</v>
      </c>
      <c r="F262" s="83">
        <v>2.1</v>
      </c>
      <c r="G262" s="79" t="s">
        <v>751</v>
      </c>
      <c r="I262" s="100">
        <v>62</v>
      </c>
      <c r="J262" s="100">
        <v>0</v>
      </c>
      <c r="L262" s="100">
        <f t="shared" si="7"/>
        <v>59.9</v>
      </c>
    </row>
    <row r="263" spans="2:12" outlineLevel="1">
      <c r="B263" s="156">
        <v>46062.607303240744</v>
      </c>
      <c r="C263" s="83">
        <v>31</v>
      </c>
      <c r="D263" s="83">
        <v>0</v>
      </c>
      <c r="E263" s="79" t="b">
        <v>1</v>
      </c>
      <c r="F263" s="83">
        <v>1.2</v>
      </c>
      <c r="G263" s="79" t="s">
        <v>752</v>
      </c>
      <c r="I263" s="100">
        <v>31</v>
      </c>
      <c r="J263" s="100">
        <v>0</v>
      </c>
      <c r="L263" s="100">
        <f t="shared" si="7"/>
        <v>29.8</v>
      </c>
    </row>
    <row r="264" spans="2:12" outlineLevel="1">
      <c r="B264" s="156">
        <v>46062.653344907405</v>
      </c>
      <c r="C264" s="83">
        <v>31</v>
      </c>
      <c r="D264" s="83">
        <v>0</v>
      </c>
      <c r="E264" s="79" t="b">
        <v>1</v>
      </c>
      <c r="F264" s="83">
        <v>1.2</v>
      </c>
      <c r="G264" s="79" t="s">
        <v>753</v>
      </c>
      <c r="I264" s="100">
        <v>31</v>
      </c>
      <c r="J264" s="100">
        <v>0</v>
      </c>
      <c r="L264" s="100">
        <f t="shared" si="7"/>
        <v>29.8</v>
      </c>
    </row>
    <row r="265" spans="2:12" outlineLevel="1">
      <c r="B265" s="156">
        <v>46062.981585648151</v>
      </c>
      <c r="C265" s="83">
        <v>31</v>
      </c>
      <c r="D265" s="83">
        <v>0</v>
      </c>
      <c r="E265" s="79" t="b">
        <v>1</v>
      </c>
      <c r="F265" s="83">
        <v>1.2</v>
      </c>
      <c r="G265" s="79" t="s">
        <v>754</v>
      </c>
      <c r="I265" s="100">
        <v>31</v>
      </c>
      <c r="J265" s="100">
        <v>0</v>
      </c>
      <c r="L265" s="100">
        <f t="shared" si="7"/>
        <v>29.8</v>
      </c>
    </row>
    <row r="266" spans="2:12" outlineLevel="1">
      <c r="B266" s="156">
        <v>46063.785381944443</v>
      </c>
      <c r="C266" s="83">
        <v>31</v>
      </c>
      <c r="D266" s="83">
        <v>0</v>
      </c>
      <c r="E266" s="79" t="b">
        <v>1</v>
      </c>
      <c r="F266" s="83">
        <v>1.2</v>
      </c>
      <c r="G266" s="79" t="s">
        <v>755</v>
      </c>
      <c r="I266" s="100">
        <v>31</v>
      </c>
      <c r="J266" s="100">
        <v>0</v>
      </c>
      <c r="L266" s="100">
        <f t="shared" si="7"/>
        <v>29.8</v>
      </c>
    </row>
    <row r="267" spans="2:12" outlineLevel="1">
      <c r="B267" s="156">
        <v>46063.791134259256</v>
      </c>
      <c r="C267" s="83">
        <v>31</v>
      </c>
      <c r="D267" s="83">
        <v>0</v>
      </c>
      <c r="E267" s="79" t="b">
        <v>1</v>
      </c>
      <c r="F267" s="83">
        <v>1.2</v>
      </c>
      <c r="G267" s="79" t="s">
        <v>755</v>
      </c>
      <c r="I267" s="100">
        <v>31</v>
      </c>
      <c r="J267" s="100">
        <v>0</v>
      </c>
      <c r="L267" s="100">
        <f t="shared" si="7"/>
        <v>29.8</v>
      </c>
    </row>
    <row r="268" spans="2:12" outlineLevel="1">
      <c r="B268" s="156">
        <v>46063.932314814818</v>
      </c>
      <c r="C268" s="83">
        <v>31</v>
      </c>
      <c r="D268" s="83">
        <v>0</v>
      </c>
      <c r="E268" s="79" t="b">
        <v>1</v>
      </c>
      <c r="F268" s="83">
        <v>1.2</v>
      </c>
      <c r="G268" s="79" t="s">
        <v>756</v>
      </c>
      <c r="I268" s="100">
        <v>31</v>
      </c>
      <c r="J268" s="100">
        <v>0</v>
      </c>
      <c r="L268" s="100">
        <f t="shared" si="7"/>
        <v>29.8</v>
      </c>
    </row>
    <row r="269" spans="2:12" outlineLevel="1">
      <c r="B269" s="156">
        <v>46064.026331018518</v>
      </c>
      <c r="C269" s="83">
        <v>31</v>
      </c>
      <c r="D269" s="83">
        <v>0</v>
      </c>
      <c r="E269" s="79" t="b">
        <v>1</v>
      </c>
      <c r="F269" s="83">
        <v>1.2</v>
      </c>
      <c r="G269" s="79" t="s">
        <v>757</v>
      </c>
      <c r="I269" s="100">
        <v>31</v>
      </c>
      <c r="J269" s="100">
        <v>0</v>
      </c>
      <c r="L269" s="100">
        <f t="shared" si="7"/>
        <v>29.8</v>
      </c>
    </row>
    <row r="270" spans="2:12" outlineLevel="1">
      <c r="B270" s="156">
        <v>46064.766134259262</v>
      </c>
      <c r="C270" s="83">
        <v>100</v>
      </c>
      <c r="D270" s="83">
        <v>0</v>
      </c>
      <c r="E270" s="79" t="b">
        <v>1</v>
      </c>
      <c r="F270" s="83">
        <v>3.2</v>
      </c>
      <c r="G270" s="79" t="s">
        <v>758</v>
      </c>
      <c r="I270" s="100">
        <v>0</v>
      </c>
      <c r="J270" s="100">
        <v>100</v>
      </c>
      <c r="L270" s="100">
        <f t="shared" si="7"/>
        <v>96.8</v>
      </c>
    </row>
    <row r="271" spans="2:12" outlineLevel="1">
      <c r="B271" s="156">
        <v>46064.92224537037</v>
      </c>
      <c r="C271" s="83">
        <v>31</v>
      </c>
      <c r="D271" s="83">
        <v>0</v>
      </c>
      <c r="E271" s="79" t="b">
        <v>1</v>
      </c>
      <c r="F271" s="83">
        <v>1.2</v>
      </c>
      <c r="G271" s="79" t="s">
        <v>759</v>
      </c>
      <c r="I271" s="100">
        <v>31</v>
      </c>
      <c r="J271" s="100">
        <v>0</v>
      </c>
      <c r="L271" s="100">
        <f t="shared" si="7"/>
        <v>29.8</v>
      </c>
    </row>
    <row r="272" spans="2:12" outlineLevel="1">
      <c r="B272" s="156">
        <v>46065.030775462961</v>
      </c>
      <c r="C272" s="83">
        <v>31</v>
      </c>
      <c r="D272" s="83">
        <v>0</v>
      </c>
      <c r="E272" s="79" t="b">
        <v>1</v>
      </c>
      <c r="F272" s="83">
        <v>1.2</v>
      </c>
      <c r="G272" s="79" t="s">
        <v>760</v>
      </c>
      <c r="I272" s="100">
        <v>31</v>
      </c>
      <c r="J272" s="100">
        <v>0</v>
      </c>
      <c r="L272" s="100">
        <f t="shared" si="7"/>
        <v>29.8</v>
      </c>
    </row>
    <row r="273" spans="2:12" outlineLevel="1">
      <c r="B273" s="156">
        <v>46065.164293981485</v>
      </c>
      <c r="C273" s="83">
        <v>31</v>
      </c>
      <c r="D273" s="83">
        <v>0</v>
      </c>
      <c r="E273" s="79" t="b">
        <v>1</v>
      </c>
      <c r="F273" s="83">
        <v>1.2</v>
      </c>
      <c r="G273" s="79" t="s">
        <v>761</v>
      </c>
      <c r="I273" s="100">
        <v>31</v>
      </c>
      <c r="J273" s="100">
        <v>0</v>
      </c>
      <c r="L273" s="100">
        <f t="shared" si="7"/>
        <v>29.8</v>
      </c>
    </row>
    <row r="274" spans="2:12" outlineLevel="1">
      <c r="B274" s="156">
        <v>46065.420347222222</v>
      </c>
      <c r="C274" s="83">
        <v>100</v>
      </c>
      <c r="D274" s="83">
        <v>100</v>
      </c>
      <c r="E274" s="79" t="b">
        <v>1</v>
      </c>
      <c r="F274" s="83">
        <v>3.2</v>
      </c>
      <c r="G274" s="79" t="s">
        <v>762</v>
      </c>
      <c r="I274" s="100">
        <v>0</v>
      </c>
      <c r="J274" s="166">
        <v>100</v>
      </c>
      <c r="L274" s="100">
        <f t="shared" si="7"/>
        <v>-3.2</v>
      </c>
    </row>
    <row r="275" spans="2:12" outlineLevel="1">
      <c r="B275" s="156">
        <v>46065.493726851855</v>
      </c>
      <c r="C275" s="83">
        <v>131</v>
      </c>
      <c r="D275" s="83">
        <v>0</v>
      </c>
      <c r="E275" s="79" t="b">
        <v>1</v>
      </c>
      <c r="F275" s="83">
        <v>4.0999999999999996</v>
      </c>
      <c r="G275" s="79" t="s">
        <v>763</v>
      </c>
      <c r="I275" s="100">
        <v>31</v>
      </c>
      <c r="J275" s="100">
        <v>100</v>
      </c>
      <c r="L275" s="100">
        <f t="shared" si="7"/>
        <v>126.9</v>
      </c>
    </row>
    <row r="276" spans="2:12" outlineLevel="1">
      <c r="B276" s="156">
        <v>46065.690289351849</v>
      </c>
      <c r="C276" s="83">
        <v>131</v>
      </c>
      <c r="D276" s="83">
        <v>0</v>
      </c>
      <c r="E276" s="79" t="b">
        <v>1</v>
      </c>
      <c r="F276" s="83">
        <v>4.0999999999999996</v>
      </c>
      <c r="G276" s="79" t="s">
        <v>764</v>
      </c>
      <c r="I276" s="100">
        <v>31</v>
      </c>
      <c r="J276" s="100">
        <v>100</v>
      </c>
      <c r="L276" s="100">
        <f t="shared" si="7"/>
        <v>126.9</v>
      </c>
    </row>
    <row r="277" spans="2:12" outlineLevel="1">
      <c r="B277" s="156">
        <v>46065.690844907411</v>
      </c>
      <c r="C277" s="83">
        <v>31</v>
      </c>
      <c r="D277" s="83">
        <v>0</v>
      </c>
      <c r="E277" s="79" t="b">
        <v>1</v>
      </c>
      <c r="F277" s="83">
        <v>1.2</v>
      </c>
      <c r="G277" s="79" t="s">
        <v>765</v>
      </c>
      <c r="I277" s="100">
        <v>31</v>
      </c>
      <c r="J277" s="100">
        <v>0</v>
      </c>
      <c r="L277" s="100">
        <f t="shared" si="7"/>
        <v>29.8</v>
      </c>
    </row>
    <row r="278" spans="2:12" outlineLevel="1">
      <c r="B278" s="156">
        <v>46065.757314814815</v>
      </c>
      <c r="C278" s="83">
        <v>62</v>
      </c>
      <c r="D278" s="83">
        <v>0</v>
      </c>
      <c r="E278" s="79" t="b">
        <v>1</v>
      </c>
      <c r="F278" s="83">
        <v>2.1</v>
      </c>
      <c r="G278" s="79" t="s">
        <v>766</v>
      </c>
      <c r="I278" s="100">
        <v>62</v>
      </c>
      <c r="J278" s="100">
        <v>0</v>
      </c>
      <c r="L278" s="100">
        <f t="shared" si="7"/>
        <v>59.9</v>
      </c>
    </row>
    <row r="279" spans="2:12" outlineLevel="1">
      <c r="B279" s="156">
        <v>46065.814988425926</v>
      </c>
      <c r="C279" s="83">
        <v>31</v>
      </c>
      <c r="D279" s="83">
        <v>0</v>
      </c>
      <c r="E279" s="79" t="b">
        <v>1</v>
      </c>
      <c r="F279" s="83">
        <v>1.2</v>
      </c>
      <c r="G279" s="79" t="s">
        <v>767</v>
      </c>
      <c r="I279" s="100">
        <v>31</v>
      </c>
      <c r="J279" s="100">
        <v>0</v>
      </c>
      <c r="L279" s="100">
        <f t="shared" ref="L279:L335" si="8">C279-D279-F279</f>
        <v>29.8</v>
      </c>
    </row>
    <row r="280" spans="2:12" outlineLevel="1">
      <c r="B280" s="156">
        <v>46065.827268518522</v>
      </c>
      <c r="C280" s="83">
        <v>131</v>
      </c>
      <c r="D280" s="83">
        <v>0</v>
      </c>
      <c r="E280" s="79" t="b">
        <v>1</v>
      </c>
      <c r="F280" s="83">
        <v>4.0999999999999996</v>
      </c>
      <c r="G280" s="79" t="s">
        <v>768</v>
      </c>
      <c r="I280" s="100">
        <v>31</v>
      </c>
      <c r="J280" s="100">
        <v>100</v>
      </c>
      <c r="L280" s="100">
        <f t="shared" si="8"/>
        <v>126.9</v>
      </c>
    </row>
    <row r="281" spans="2:12" outlineLevel="1">
      <c r="B281" s="156">
        <v>46066.575104166666</v>
      </c>
      <c r="C281" s="83">
        <v>62</v>
      </c>
      <c r="D281" s="83">
        <v>0</v>
      </c>
      <c r="E281" s="79" t="b">
        <v>1</v>
      </c>
      <c r="F281" s="83">
        <v>2.1</v>
      </c>
      <c r="G281" s="79" t="s">
        <v>769</v>
      </c>
      <c r="I281" s="100">
        <v>62</v>
      </c>
      <c r="J281" s="100">
        <v>0</v>
      </c>
      <c r="L281" s="100">
        <f t="shared" si="8"/>
        <v>59.9</v>
      </c>
    </row>
    <row r="282" spans="2:12" outlineLevel="1">
      <c r="B282" s="156">
        <v>46066.740439814814</v>
      </c>
      <c r="C282" s="83">
        <v>31</v>
      </c>
      <c r="D282" s="83">
        <v>0</v>
      </c>
      <c r="E282" s="79" t="b">
        <v>1</v>
      </c>
      <c r="F282" s="83">
        <v>1.2</v>
      </c>
      <c r="G282" s="79" t="s">
        <v>770</v>
      </c>
      <c r="I282" s="100">
        <v>31</v>
      </c>
      <c r="J282" s="100">
        <v>0</v>
      </c>
      <c r="L282" s="100">
        <f t="shared" si="8"/>
        <v>29.8</v>
      </c>
    </row>
    <row r="283" spans="2:12" outlineLevel="1">
      <c r="B283" s="156">
        <v>46066.840439814812</v>
      </c>
      <c r="C283" s="83">
        <v>131</v>
      </c>
      <c r="D283" s="83">
        <v>0</v>
      </c>
      <c r="E283" s="79" t="b">
        <v>1</v>
      </c>
      <c r="F283" s="83">
        <v>4.0999999999999996</v>
      </c>
      <c r="G283" s="79" t="s">
        <v>771</v>
      </c>
      <c r="I283" s="100">
        <v>31</v>
      </c>
      <c r="J283" s="100">
        <v>100</v>
      </c>
      <c r="L283" s="100">
        <f t="shared" si="8"/>
        <v>126.9</v>
      </c>
    </row>
    <row r="284" spans="2:12" outlineLevel="1">
      <c r="B284" s="156">
        <v>46066.877592592595</v>
      </c>
      <c r="C284" s="83">
        <v>131</v>
      </c>
      <c r="D284" s="83">
        <v>0</v>
      </c>
      <c r="E284" s="79" t="b">
        <v>1</v>
      </c>
      <c r="F284" s="83">
        <v>4.0999999999999996</v>
      </c>
      <c r="G284" s="79" t="s">
        <v>772</v>
      </c>
      <c r="I284" s="100">
        <v>31</v>
      </c>
      <c r="J284" s="100">
        <v>100</v>
      </c>
      <c r="L284" s="100">
        <f t="shared" si="8"/>
        <v>126.9</v>
      </c>
    </row>
    <row r="285" spans="2:12" outlineLevel="1">
      <c r="B285" s="156">
        <v>46066.954039351855</v>
      </c>
      <c r="C285" s="83">
        <v>31</v>
      </c>
      <c r="D285" s="83">
        <v>0</v>
      </c>
      <c r="E285" s="79" t="b">
        <v>1</v>
      </c>
      <c r="F285" s="83">
        <v>1.2</v>
      </c>
      <c r="G285" s="79" t="s">
        <v>773</v>
      </c>
      <c r="I285" s="100">
        <v>31</v>
      </c>
      <c r="J285" s="100">
        <v>0</v>
      </c>
      <c r="L285" s="100">
        <f t="shared" si="8"/>
        <v>29.8</v>
      </c>
    </row>
    <row r="286" spans="2:12" outlineLevel="1">
      <c r="B286" s="156">
        <v>46066.954305555555</v>
      </c>
      <c r="C286" s="83">
        <v>31</v>
      </c>
      <c r="D286" s="83">
        <v>0</v>
      </c>
      <c r="E286" s="79" t="b">
        <v>1</v>
      </c>
      <c r="F286" s="83">
        <v>1.2</v>
      </c>
      <c r="G286" s="79" t="s">
        <v>774</v>
      </c>
      <c r="I286" s="100">
        <v>31</v>
      </c>
      <c r="J286" s="100">
        <v>0</v>
      </c>
      <c r="L286" s="100">
        <f t="shared" si="8"/>
        <v>29.8</v>
      </c>
    </row>
    <row r="287" spans="2:12" outlineLevel="1">
      <c r="B287" s="156">
        <v>46067.050416666665</v>
      </c>
      <c r="C287" s="83">
        <v>31</v>
      </c>
      <c r="D287" s="83">
        <v>0</v>
      </c>
      <c r="E287" s="79" t="b">
        <v>1</v>
      </c>
      <c r="F287" s="83">
        <v>1.2</v>
      </c>
      <c r="G287" s="79" t="s">
        <v>775</v>
      </c>
      <c r="I287" s="100">
        <v>31</v>
      </c>
      <c r="J287" s="100">
        <v>0</v>
      </c>
      <c r="L287" s="100">
        <f t="shared" si="8"/>
        <v>29.8</v>
      </c>
    </row>
    <row r="288" spans="2:12" outlineLevel="1">
      <c r="B288" s="156">
        <v>46067.567199074074</v>
      </c>
      <c r="C288" s="83">
        <v>131</v>
      </c>
      <c r="D288" s="83">
        <v>0</v>
      </c>
      <c r="E288" s="79" t="b">
        <v>1</v>
      </c>
      <c r="F288" s="83">
        <v>4.0999999999999996</v>
      </c>
      <c r="G288" s="79" t="s">
        <v>776</v>
      </c>
      <c r="I288" s="100">
        <v>31</v>
      </c>
      <c r="J288" s="100">
        <v>100</v>
      </c>
      <c r="L288" s="100">
        <f t="shared" si="8"/>
        <v>126.9</v>
      </c>
    </row>
    <row r="289" spans="2:12" outlineLevel="1">
      <c r="B289" s="156">
        <v>46067.684710648151</v>
      </c>
      <c r="C289" s="83">
        <v>131</v>
      </c>
      <c r="D289" s="83">
        <v>0</v>
      </c>
      <c r="E289" s="79" t="b">
        <v>1</v>
      </c>
      <c r="F289" s="83">
        <v>4.0999999999999996</v>
      </c>
      <c r="G289" s="79" t="s">
        <v>777</v>
      </c>
      <c r="I289" s="100">
        <v>31</v>
      </c>
      <c r="J289" s="100">
        <v>100</v>
      </c>
      <c r="L289" s="100">
        <f t="shared" si="8"/>
        <v>126.9</v>
      </c>
    </row>
    <row r="290" spans="2:12" outlineLevel="1">
      <c r="B290" s="156">
        <v>46067.693888888891</v>
      </c>
      <c r="C290" s="83">
        <v>131</v>
      </c>
      <c r="D290" s="83">
        <v>0</v>
      </c>
      <c r="E290" s="79" t="b">
        <v>1</v>
      </c>
      <c r="F290" s="83">
        <v>4.0999999999999996</v>
      </c>
      <c r="G290" s="79" t="s">
        <v>778</v>
      </c>
      <c r="I290" s="100">
        <v>31</v>
      </c>
      <c r="J290" s="100">
        <v>100</v>
      </c>
      <c r="L290" s="100">
        <f t="shared" si="8"/>
        <v>126.9</v>
      </c>
    </row>
    <row r="291" spans="2:12" outlineLevel="1">
      <c r="B291" s="156">
        <v>46067.804340277777</v>
      </c>
      <c r="C291" s="83">
        <v>124</v>
      </c>
      <c r="D291" s="83">
        <v>0</v>
      </c>
      <c r="E291" s="79" t="b">
        <v>1</v>
      </c>
      <c r="F291" s="83">
        <v>3.9</v>
      </c>
      <c r="G291" s="79" t="s">
        <v>779</v>
      </c>
      <c r="I291" s="100">
        <v>124</v>
      </c>
      <c r="J291" s="100">
        <v>0</v>
      </c>
      <c r="L291" s="100">
        <f t="shared" si="8"/>
        <v>120.1</v>
      </c>
    </row>
    <row r="292" spans="2:12" outlineLevel="1">
      <c r="B292" s="156">
        <v>46067.829594907409</v>
      </c>
      <c r="C292" s="83">
        <v>62</v>
      </c>
      <c r="D292" s="83">
        <v>0</v>
      </c>
      <c r="E292" s="79" t="b">
        <v>1</v>
      </c>
      <c r="F292" s="83">
        <v>2.1</v>
      </c>
      <c r="G292" s="79" t="s">
        <v>780</v>
      </c>
      <c r="I292" s="100">
        <v>62</v>
      </c>
      <c r="J292" s="100">
        <v>0</v>
      </c>
      <c r="L292" s="100">
        <f t="shared" si="8"/>
        <v>59.9</v>
      </c>
    </row>
    <row r="293" spans="2:12" outlineLevel="1">
      <c r="B293" s="156">
        <v>46068.076168981483</v>
      </c>
      <c r="C293" s="83">
        <v>262</v>
      </c>
      <c r="D293" s="83">
        <v>0</v>
      </c>
      <c r="E293" s="79" t="b">
        <v>1</v>
      </c>
      <c r="F293" s="83">
        <v>7.9</v>
      </c>
      <c r="G293" s="79" t="s">
        <v>781</v>
      </c>
      <c r="I293" s="100">
        <v>62</v>
      </c>
      <c r="J293" s="100">
        <v>200</v>
      </c>
      <c r="L293" s="100">
        <f t="shared" si="8"/>
        <v>254.1</v>
      </c>
    </row>
    <row r="294" spans="2:12" outlineLevel="1">
      <c r="B294" s="156">
        <v>46068.094965277778</v>
      </c>
      <c r="C294" s="83">
        <v>62</v>
      </c>
      <c r="D294" s="83">
        <v>0</v>
      </c>
      <c r="E294" s="79" t="b">
        <v>1</v>
      </c>
      <c r="F294" s="83">
        <v>2.1</v>
      </c>
      <c r="G294" s="79" t="s">
        <v>782</v>
      </c>
      <c r="I294" s="100">
        <v>62</v>
      </c>
      <c r="J294" s="100">
        <v>0</v>
      </c>
      <c r="L294" s="100">
        <f t="shared" si="8"/>
        <v>59.9</v>
      </c>
    </row>
    <row r="295" spans="2:12" outlineLevel="1">
      <c r="B295" s="156">
        <v>46068.112199074072</v>
      </c>
      <c r="C295" s="83">
        <v>131</v>
      </c>
      <c r="D295" s="83">
        <v>0</v>
      </c>
      <c r="E295" s="79" t="b">
        <v>1</v>
      </c>
      <c r="F295" s="83">
        <v>4.0999999999999996</v>
      </c>
      <c r="G295" s="79" t="s">
        <v>783</v>
      </c>
      <c r="I295" s="100">
        <v>31</v>
      </c>
      <c r="J295" s="100">
        <v>100</v>
      </c>
      <c r="L295" s="100">
        <f t="shared" si="8"/>
        <v>126.9</v>
      </c>
    </row>
    <row r="296" spans="2:12" outlineLevel="1">
      <c r="B296" s="156">
        <v>46068.14675925926</v>
      </c>
      <c r="C296" s="83">
        <v>62</v>
      </c>
      <c r="D296" s="83">
        <v>0</v>
      </c>
      <c r="E296" s="79" t="b">
        <v>1</v>
      </c>
      <c r="F296" s="83">
        <v>2.1</v>
      </c>
      <c r="G296" s="79" t="s">
        <v>784</v>
      </c>
      <c r="I296" s="100">
        <v>62</v>
      </c>
      <c r="J296" s="100">
        <v>0</v>
      </c>
      <c r="L296" s="100">
        <f t="shared" si="8"/>
        <v>59.9</v>
      </c>
    </row>
    <row r="297" spans="2:12" outlineLevel="1">
      <c r="B297" s="156">
        <v>46068.829016203701</v>
      </c>
      <c r="C297" s="83">
        <v>31</v>
      </c>
      <c r="D297" s="83">
        <v>0</v>
      </c>
      <c r="E297" s="79" t="b">
        <v>1</v>
      </c>
      <c r="F297" s="83">
        <v>1.2</v>
      </c>
      <c r="G297" s="79" t="s">
        <v>785</v>
      </c>
      <c r="I297" s="100">
        <v>31</v>
      </c>
      <c r="J297" s="100">
        <v>0</v>
      </c>
      <c r="L297" s="100">
        <f t="shared" si="8"/>
        <v>29.8</v>
      </c>
    </row>
    <row r="298" spans="2:12" outlineLevel="1">
      <c r="B298" s="156">
        <v>46068.868159722224</v>
      </c>
      <c r="C298" s="83">
        <v>31</v>
      </c>
      <c r="D298" s="83">
        <v>0</v>
      </c>
      <c r="E298" s="79" t="b">
        <v>1</v>
      </c>
      <c r="F298" s="83">
        <v>1.2</v>
      </c>
      <c r="G298" s="79" t="s">
        <v>786</v>
      </c>
      <c r="I298" s="100">
        <v>31</v>
      </c>
      <c r="J298" s="100">
        <v>0</v>
      </c>
      <c r="L298" s="100">
        <f t="shared" si="8"/>
        <v>29.8</v>
      </c>
    </row>
    <row r="299" spans="2:12" outlineLevel="1">
      <c r="B299" s="156">
        <v>46068.902094907404</v>
      </c>
      <c r="C299" s="83">
        <v>93</v>
      </c>
      <c r="D299" s="83">
        <v>0</v>
      </c>
      <c r="E299" s="79" t="b">
        <v>1</v>
      </c>
      <c r="F299" s="83">
        <v>3</v>
      </c>
      <c r="G299" s="79" t="s">
        <v>787</v>
      </c>
      <c r="I299" s="100">
        <v>93</v>
      </c>
      <c r="J299" s="100">
        <v>0</v>
      </c>
      <c r="L299" s="100">
        <f t="shared" si="8"/>
        <v>90</v>
      </c>
    </row>
    <row r="300" spans="2:12" outlineLevel="1">
      <c r="B300" s="156">
        <v>46068.974907407406</v>
      </c>
      <c r="C300" s="83">
        <v>31</v>
      </c>
      <c r="D300" s="83">
        <v>0</v>
      </c>
      <c r="E300" s="79" t="b">
        <v>1</v>
      </c>
      <c r="F300" s="83">
        <v>1.2</v>
      </c>
      <c r="G300" s="79" t="s">
        <v>788</v>
      </c>
      <c r="I300" s="100">
        <v>31</v>
      </c>
      <c r="J300" s="100">
        <v>0</v>
      </c>
      <c r="L300" s="100">
        <f t="shared" si="8"/>
        <v>29.8</v>
      </c>
    </row>
    <row r="301" spans="2:12" outlineLevel="1">
      <c r="B301" s="156">
        <v>46069.006041666667</v>
      </c>
      <c r="C301" s="83">
        <v>131</v>
      </c>
      <c r="D301" s="83">
        <v>0</v>
      </c>
      <c r="E301" s="79" t="b">
        <v>1</v>
      </c>
      <c r="F301" s="83">
        <v>4.0999999999999996</v>
      </c>
      <c r="G301" s="79" t="s">
        <v>789</v>
      </c>
      <c r="I301" s="100">
        <v>31</v>
      </c>
      <c r="J301" s="100">
        <v>100</v>
      </c>
      <c r="L301" s="100">
        <f t="shared" si="8"/>
        <v>126.9</v>
      </c>
    </row>
    <row r="302" spans="2:12" outlineLevel="1">
      <c r="B302" s="156">
        <v>46069.536423611113</v>
      </c>
      <c r="C302" s="83">
        <v>31</v>
      </c>
      <c r="D302" s="83">
        <v>0</v>
      </c>
      <c r="E302" s="79" t="b">
        <v>1</v>
      </c>
      <c r="F302" s="83">
        <v>1.2</v>
      </c>
      <c r="G302" s="79" t="s">
        <v>790</v>
      </c>
      <c r="I302" s="100">
        <v>31</v>
      </c>
      <c r="J302" s="100">
        <v>0</v>
      </c>
      <c r="L302" s="100">
        <f t="shared" si="8"/>
        <v>29.8</v>
      </c>
    </row>
    <row r="303" spans="2:12" outlineLevel="1">
      <c r="B303" s="156">
        <v>46069.65048611111</v>
      </c>
      <c r="C303" s="83">
        <v>31</v>
      </c>
      <c r="D303" s="83">
        <v>0</v>
      </c>
      <c r="E303" s="79" t="b">
        <v>1</v>
      </c>
      <c r="F303" s="83">
        <v>1.2</v>
      </c>
      <c r="G303" s="79" t="s">
        <v>791</v>
      </c>
      <c r="I303" s="100">
        <v>31</v>
      </c>
      <c r="J303" s="100">
        <v>0</v>
      </c>
      <c r="L303" s="100">
        <f t="shared" si="8"/>
        <v>29.8</v>
      </c>
    </row>
    <row r="304" spans="2:12" outlineLevel="1">
      <c r="B304" s="156">
        <v>46069.667395833334</v>
      </c>
      <c r="C304" s="83">
        <v>62</v>
      </c>
      <c r="D304" s="83">
        <v>0</v>
      </c>
      <c r="E304" s="79" t="b">
        <v>1</v>
      </c>
      <c r="F304" s="83">
        <v>2.1</v>
      </c>
      <c r="G304" s="79" t="s">
        <v>792</v>
      </c>
      <c r="I304" s="100">
        <v>62</v>
      </c>
      <c r="J304" s="100">
        <v>0</v>
      </c>
      <c r="L304" s="100">
        <f t="shared" si="8"/>
        <v>59.9</v>
      </c>
    </row>
    <row r="305" spans="2:12" outlineLevel="1">
      <c r="B305" s="156">
        <v>46069.667731481481</v>
      </c>
      <c r="C305" s="83">
        <v>31</v>
      </c>
      <c r="D305" s="83">
        <v>0</v>
      </c>
      <c r="E305" s="79" t="b">
        <v>1</v>
      </c>
      <c r="F305" s="83">
        <v>1.2</v>
      </c>
      <c r="G305" s="79" t="s">
        <v>793</v>
      </c>
      <c r="I305" s="100">
        <v>31</v>
      </c>
      <c r="J305" s="100">
        <v>0</v>
      </c>
      <c r="L305" s="100">
        <f t="shared" si="8"/>
        <v>29.8</v>
      </c>
    </row>
    <row r="306" spans="2:12" outlineLevel="1">
      <c r="B306" s="156">
        <v>46069.68109953704</v>
      </c>
      <c r="C306" s="83">
        <v>62</v>
      </c>
      <c r="D306" s="83">
        <v>0</v>
      </c>
      <c r="E306" s="79" t="b">
        <v>1</v>
      </c>
      <c r="F306" s="83">
        <v>2.1</v>
      </c>
      <c r="G306" s="79" t="s">
        <v>794</v>
      </c>
      <c r="I306" s="100">
        <v>62</v>
      </c>
      <c r="J306" s="100">
        <v>0</v>
      </c>
      <c r="L306" s="100">
        <f t="shared" si="8"/>
        <v>59.9</v>
      </c>
    </row>
    <row r="307" spans="2:12" outlineLevel="1">
      <c r="B307" s="156">
        <v>46069.714988425927</v>
      </c>
      <c r="C307" s="83">
        <v>131</v>
      </c>
      <c r="D307" s="83">
        <v>0</v>
      </c>
      <c r="E307" s="79" t="b">
        <v>1</v>
      </c>
      <c r="F307" s="83">
        <v>4.0999999999999996</v>
      </c>
      <c r="G307" s="79" t="s">
        <v>795</v>
      </c>
      <c r="I307" s="100">
        <v>31</v>
      </c>
      <c r="J307" s="100">
        <v>100</v>
      </c>
      <c r="L307" s="100">
        <f t="shared" si="8"/>
        <v>126.9</v>
      </c>
    </row>
    <row r="308" spans="2:12" outlineLevel="1">
      <c r="B308" s="156">
        <v>46069.73505787037</v>
      </c>
      <c r="C308" s="83">
        <v>62</v>
      </c>
      <c r="D308" s="83">
        <v>0</v>
      </c>
      <c r="E308" s="79" t="b">
        <v>1</v>
      </c>
      <c r="F308" s="83">
        <v>2.1</v>
      </c>
      <c r="G308" s="79" t="s">
        <v>796</v>
      </c>
      <c r="I308" s="100">
        <v>62</v>
      </c>
      <c r="J308" s="100">
        <v>0</v>
      </c>
      <c r="L308" s="100">
        <f t="shared" si="8"/>
        <v>59.9</v>
      </c>
    </row>
    <row r="309" spans="2:12" outlineLevel="1">
      <c r="B309" s="156">
        <v>46069.824756944443</v>
      </c>
      <c r="C309" s="83">
        <v>131</v>
      </c>
      <c r="D309" s="83">
        <v>0</v>
      </c>
      <c r="E309" s="79" t="b">
        <v>1</v>
      </c>
      <c r="F309" s="83">
        <v>4.0999999999999996</v>
      </c>
      <c r="G309" s="79" t="s">
        <v>797</v>
      </c>
      <c r="I309" s="100">
        <v>31</v>
      </c>
      <c r="J309" s="100">
        <v>100</v>
      </c>
      <c r="L309" s="100">
        <f t="shared" si="8"/>
        <v>126.9</v>
      </c>
    </row>
    <row r="310" spans="2:12" outlineLevel="1">
      <c r="B310" s="156">
        <v>46069.844814814816</v>
      </c>
      <c r="C310" s="83">
        <v>93</v>
      </c>
      <c r="D310" s="83">
        <v>0</v>
      </c>
      <c r="E310" s="79" t="b">
        <v>1</v>
      </c>
      <c r="F310" s="83">
        <v>3</v>
      </c>
      <c r="G310" s="79" t="s">
        <v>798</v>
      </c>
      <c r="I310" s="100">
        <v>93</v>
      </c>
      <c r="J310" s="100">
        <v>0</v>
      </c>
      <c r="L310" s="100">
        <f t="shared" si="8"/>
        <v>90</v>
      </c>
    </row>
    <row r="311" spans="2:12" outlineLevel="1">
      <c r="B311" s="156">
        <v>46069.885972222219</v>
      </c>
      <c r="C311" s="83">
        <v>31</v>
      </c>
      <c r="D311" s="83">
        <v>0</v>
      </c>
      <c r="E311" s="79" t="b">
        <v>1</v>
      </c>
      <c r="F311" s="83">
        <v>1.2</v>
      </c>
      <c r="G311" s="79" t="s">
        <v>799</v>
      </c>
      <c r="I311" s="100">
        <v>31</v>
      </c>
      <c r="J311" s="100">
        <v>0</v>
      </c>
      <c r="L311" s="100">
        <f t="shared" si="8"/>
        <v>29.8</v>
      </c>
    </row>
    <row r="312" spans="2:12" outlineLevel="1">
      <c r="B312" s="156">
        <v>46069.892766203702</v>
      </c>
      <c r="C312" s="83">
        <v>31</v>
      </c>
      <c r="D312" s="83">
        <v>0</v>
      </c>
      <c r="E312" s="79" t="b">
        <v>1</v>
      </c>
      <c r="F312" s="83">
        <v>1.2</v>
      </c>
      <c r="G312" s="79" t="s">
        <v>800</v>
      </c>
      <c r="I312" s="100">
        <v>31</v>
      </c>
      <c r="J312" s="100">
        <v>0</v>
      </c>
      <c r="L312" s="100">
        <f t="shared" si="8"/>
        <v>29.8</v>
      </c>
    </row>
    <row r="313" spans="2:12" outlineLevel="1">
      <c r="B313" s="156">
        <v>46069.939027777778</v>
      </c>
      <c r="C313" s="83">
        <v>62</v>
      </c>
      <c r="D313" s="83">
        <v>0</v>
      </c>
      <c r="E313" s="79" t="b">
        <v>1</v>
      </c>
      <c r="F313" s="83">
        <v>2.1</v>
      </c>
      <c r="G313" s="79" t="s">
        <v>327</v>
      </c>
      <c r="I313" s="100">
        <v>62</v>
      </c>
      <c r="J313" s="100">
        <v>0</v>
      </c>
      <c r="L313" s="100">
        <f t="shared" si="8"/>
        <v>59.9</v>
      </c>
    </row>
    <row r="314" spans="2:12" outlineLevel="1">
      <c r="B314" s="156">
        <v>46070.058923611112</v>
      </c>
      <c r="C314" s="83">
        <v>31</v>
      </c>
      <c r="D314" s="83">
        <v>0</v>
      </c>
      <c r="E314" s="79" t="b">
        <v>1</v>
      </c>
      <c r="F314" s="83">
        <v>1.2</v>
      </c>
      <c r="G314" s="79" t="s">
        <v>801</v>
      </c>
      <c r="I314" s="100">
        <v>31</v>
      </c>
      <c r="J314" s="100">
        <v>0</v>
      </c>
      <c r="L314" s="100">
        <f t="shared" si="8"/>
        <v>29.8</v>
      </c>
    </row>
    <row r="315" spans="2:12" outlineLevel="1">
      <c r="B315" s="156">
        <v>46070.08388888889</v>
      </c>
      <c r="C315" s="83">
        <v>131</v>
      </c>
      <c r="D315" s="83">
        <v>0</v>
      </c>
      <c r="E315" s="79" t="b">
        <v>1</v>
      </c>
      <c r="F315" s="83">
        <v>4.0999999999999996</v>
      </c>
      <c r="G315" s="79" t="s">
        <v>802</v>
      </c>
      <c r="I315" s="100">
        <v>31</v>
      </c>
      <c r="J315" s="100">
        <v>100</v>
      </c>
      <c r="L315" s="100">
        <f t="shared" si="8"/>
        <v>126.9</v>
      </c>
    </row>
    <row r="316" spans="2:12" outlineLevel="1">
      <c r="B316" s="156">
        <v>46070.114317129628</v>
      </c>
      <c r="C316" s="83">
        <v>131</v>
      </c>
      <c r="D316" s="83">
        <v>0</v>
      </c>
      <c r="E316" s="79" t="b">
        <v>1</v>
      </c>
      <c r="F316" s="83">
        <v>4.0999999999999996</v>
      </c>
      <c r="G316" s="79" t="s">
        <v>803</v>
      </c>
      <c r="I316" s="100">
        <v>31</v>
      </c>
      <c r="J316" s="100">
        <v>100</v>
      </c>
      <c r="L316" s="100">
        <f t="shared" si="8"/>
        <v>126.9</v>
      </c>
    </row>
    <row r="317" spans="2:12" outlineLevel="1">
      <c r="B317" s="156">
        <v>46070.742905092593</v>
      </c>
      <c r="C317" s="83">
        <v>62</v>
      </c>
      <c r="D317" s="83">
        <v>0</v>
      </c>
      <c r="E317" s="79" t="b">
        <v>1</v>
      </c>
      <c r="F317" s="83">
        <v>2.1</v>
      </c>
      <c r="G317" s="79" t="s">
        <v>804</v>
      </c>
      <c r="I317" s="100">
        <v>62</v>
      </c>
      <c r="J317" s="100">
        <v>0</v>
      </c>
      <c r="L317" s="100">
        <f t="shared" si="8"/>
        <v>59.9</v>
      </c>
    </row>
    <row r="318" spans="2:12" outlineLevel="1">
      <c r="B318" s="156">
        <v>46070.788993055554</v>
      </c>
      <c r="C318" s="83">
        <v>31</v>
      </c>
      <c r="D318" s="83">
        <v>0</v>
      </c>
      <c r="E318" s="79" t="b">
        <v>1</v>
      </c>
      <c r="F318" s="83">
        <v>1.2</v>
      </c>
      <c r="G318" s="79" t="s">
        <v>805</v>
      </c>
      <c r="I318" s="100">
        <v>31</v>
      </c>
      <c r="J318" s="100">
        <v>0</v>
      </c>
      <c r="L318" s="100">
        <f t="shared" si="8"/>
        <v>29.8</v>
      </c>
    </row>
    <row r="319" spans="2:12" outlineLevel="1">
      <c r="B319" s="156">
        <v>46070.957025462965</v>
      </c>
      <c r="C319" s="83">
        <v>31</v>
      </c>
      <c r="D319" s="83">
        <v>0</v>
      </c>
      <c r="E319" s="79" t="b">
        <v>1</v>
      </c>
      <c r="F319" s="83">
        <v>1.2</v>
      </c>
      <c r="G319" s="79" t="s">
        <v>806</v>
      </c>
      <c r="I319" s="100">
        <v>31</v>
      </c>
      <c r="J319" s="100">
        <v>0</v>
      </c>
      <c r="L319" s="100">
        <f t="shared" si="8"/>
        <v>29.8</v>
      </c>
    </row>
    <row r="320" spans="2:12" outlineLevel="1">
      <c r="B320" s="156">
        <v>46071.107766203706</v>
      </c>
      <c r="C320" s="83">
        <v>131</v>
      </c>
      <c r="D320" s="83">
        <v>0</v>
      </c>
      <c r="E320" s="79" t="b">
        <v>1</v>
      </c>
      <c r="F320" s="83">
        <v>4.0999999999999996</v>
      </c>
      <c r="G320" s="79" t="s">
        <v>807</v>
      </c>
      <c r="I320" s="100">
        <v>31</v>
      </c>
      <c r="J320" s="100">
        <v>100</v>
      </c>
      <c r="L320" s="100">
        <f t="shared" si="8"/>
        <v>126.9</v>
      </c>
    </row>
    <row r="321" spans="1:12" outlineLevel="1">
      <c r="B321" s="156">
        <v>46071.749768518515</v>
      </c>
      <c r="C321" s="83">
        <v>131</v>
      </c>
      <c r="D321" s="83">
        <v>0</v>
      </c>
      <c r="E321" s="79" t="b">
        <v>1</v>
      </c>
      <c r="F321" s="83">
        <v>4.0999999999999996</v>
      </c>
      <c r="G321" s="79" t="s">
        <v>808</v>
      </c>
      <c r="I321" s="100">
        <v>31</v>
      </c>
      <c r="J321" s="100">
        <v>100</v>
      </c>
      <c r="L321" s="100">
        <f t="shared" si="8"/>
        <v>126.9</v>
      </c>
    </row>
    <row r="322" spans="1:12" outlineLevel="1">
      <c r="B322" s="156">
        <v>46071.923993055556</v>
      </c>
      <c r="C322" s="83">
        <v>31</v>
      </c>
      <c r="D322" s="83">
        <v>0</v>
      </c>
      <c r="E322" s="79" t="b">
        <v>1</v>
      </c>
      <c r="F322" s="83">
        <v>1.2</v>
      </c>
      <c r="G322" s="79" t="s">
        <v>809</v>
      </c>
      <c r="I322" s="100">
        <v>31</v>
      </c>
      <c r="J322" s="100">
        <v>0</v>
      </c>
      <c r="L322" s="100">
        <f t="shared" si="8"/>
        <v>29.8</v>
      </c>
    </row>
    <row r="323" spans="1:12" outlineLevel="1">
      <c r="B323" s="156">
        <v>46072.00849537037</v>
      </c>
      <c r="C323" s="83">
        <v>31</v>
      </c>
      <c r="D323" s="83">
        <v>0</v>
      </c>
      <c r="E323" s="79" t="b">
        <v>1</v>
      </c>
      <c r="F323" s="83">
        <v>1.2</v>
      </c>
      <c r="G323" s="79" t="s">
        <v>810</v>
      </c>
      <c r="I323" s="100">
        <v>31</v>
      </c>
      <c r="J323" s="100">
        <v>0</v>
      </c>
      <c r="L323" s="100">
        <f t="shared" si="8"/>
        <v>29.8</v>
      </c>
    </row>
    <row r="324" spans="1:12" outlineLevel="1">
      <c r="B324" s="156">
        <v>46072.012835648151</v>
      </c>
      <c r="C324" s="83">
        <v>100</v>
      </c>
      <c r="D324" s="83">
        <v>0</v>
      </c>
      <c r="E324" s="79" t="b">
        <v>1</v>
      </c>
      <c r="F324" s="83">
        <v>3.2</v>
      </c>
      <c r="G324" s="79" t="s">
        <v>811</v>
      </c>
      <c r="I324" s="100">
        <v>0</v>
      </c>
      <c r="J324" s="100">
        <v>100</v>
      </c>
      <c r="L324" s="100">
        <f t="shared" si="8"/>
        <v>96.8</v>
      </c>
    </row>
    <row r="325" spans="1:12" outlineLevel="1">
      <c r="B325" s="156">
        <v>46072.014317129629</v>
      </c>
      <c r="C325" s="83">
        <v>100</v>
      </c>
      <c r="D325" s="83">
        <v>0</v>
      </c>
      <c r="E325" s="79" t="b">
        <v>1</v>
      </c>
      <c r="F325" s="83">
        <v>3.2</v>
      </c>
      <c r="G325" s="79" t="s">
        <v>812</v>
      </c>
      <c r="I325" s="100">
        <v>0</v>
      </c>
      <c r="J325" s="100">
        <v>100</v>
      </c>
      <c r="L325" s="100">
        <f t="shared" si="8"/>
        <v>96.8</v>
      </c>
    </row>
    <row r="326" spans="1:12" outlineLevel="1">
      <c r="B326" s="156">
        <v>46072.038148148145</v>
      </c>
      <c r="C326" s="83">
        <v>31</v>
      </c>
      <c r="D326" s="83">
        <v>0</v>
      </c>
      <c r="E326" s="79" t="b">
        <v>1</v>
      </c>
      <c r="F326" s="83">
        <v>1.2</v>
      </c>
      <c r="G326" s="79" t="s">
        <v>813</v>
      </c>
      <c r="I326" s="100">
        <v>31</v>
      </c>
      <c r="J326" s="100">
        <v>0</v>
      </c>
      <c r="L326" s="100">
        <f t="shared" si="8"/>
        <v>29.8</v>
      </c>
    </row>
    <row r="327" spans="1:12" outlineLevel="1">
      <c r="B327" s="156">
        <v>46072.178078703706</v>
      </c>
      <c r="C327" s="83">
        <v>362</v>
      </c>
      <c r="D327" s="83">
        <v>0</v>
      </c>
      <c r="E327" s="79" t="b">
        <v>1</v>
      </c>
      <c r="F327" s="83">
        <v>10.8</v>
      </c>
      <c r="G327" s="79" t="s">
        <v>814</v>
      </c>
      <c r="I327" s="100">
        <v>62</v>
      </c>
      <c r="J327" s="100">
        <v>300</v>
      </c>
      <c r="L327" s="100">
        <f t="shared" si="8"/>
        <v>351.2</v>
      </c>
    </row>
    <row r="328" spans="1:12" outlineLevel="1">
      <c r="B328" s="156">
        <v>46072.611689814818</v>
      </c>
      <c r="C328" s="83">
        <v>131</v>
      </c>
      <c r="D328" s="83">
        <v>0</v>
      </c>
      <c r="E328" s="79" t="b">
        <v>1</v>
      </c>
      <c r="F328" s="83">
        <v>4.0999999999999996</v>
      </c>
      <c r="G328" s="79" t="s">
        <v>768</v>
      </c>
      <c r="I328" s="100">
        <v>31</v>
      </c>
      <c r="J328" s="100">
        <v>100</v>
      </c>
      <c r="L328" s="100">
        <f t="shared" si="8"/>
        <v>126.9</v>
      </c>
    </row>
    <row r="329" spans="1:12" outlineLevel="1">
      <c r="B329" s="156">
        <v>46072.639884259261</v>
      </c>
      <c r="C329" s="83">
        <v>31</v>
      </c>
      <c r="D329" s="83">
        <v>0</v>
      </c>
      <c r="E329" s="79" t="b">
        <v>1</v>
      </c>
      <c r="F329" s="83">
        <v>1.2</v>
      </c>
      <c r="G329" s="79" t="s">
        <v>815</v>
      </c>
      <c r="I329" s="100">
        <v>31</v>
      </c>
      <c r="J329" s="100">
        <v>0</v>
      </c>
      <c r="L329" s="100">
        <f t="shared" si="8"/>
        <v>29.8</v>
      </c>
    </row>
    <row r="330" spans="1:12" outlineLevel="1">
      <c r="B330" s="156">
        <v>46072.680243055554</v>
      </c>
      <c r="C330" s="83">
        <v>131</v>
      </c>
      <c r="D330" s="83">
        <v>0</v>
      </c>
      <c r="E330" s="79" t="b">
        <v>1</v>
      </c>
      <c r="F330" s="83">
        <v>4.0999999999999996</v>
      </c>
      <c r="G330" s="79" t="s">
        <v>816</v>
      </c>
      <c r="I330" s="100">
        <v>31</v>
      </c>
      <c r="J330" s="100">
        <v>100</v>
      </c>
      <c r="L330" s="100">
        <f t="shared" si="8"/>
        <v>126.9</v>
      </c>
    </row>
    <row r="331" spans="1:12" outlineLevel="1">
      <c r="B331" s="156">
        <v>46072.815694444442</v>
      </c>
      <c r="C331" s="83">
        <v>31</v>
      </c>
      <c r="D331" s="83">
        <v>0</v>
      </c>
      <c r="E331" s="79" t="b">
        <v>1</v>
      </c>
      <c r="F331" s="83">
        <v>1.2</v>
      </c>
      <c r="G331" s="79" t="s">
        <v>817</v>
      </c>
      <c r="I331" s="100">
        <v>31</v>
      </c>
      <c r="J331" s="100">
        <v>0</v>
      </c>
      <c r="L331" s="100">
        <f t="shared" si="8"/>
        <v>29.8</v>
      </c>
    </row>
    <row r="332" spans="1:12" outlineLevel="1">
      <c r="B332" s="156">
        <v>46072.858576388891</v>
      </c>
      <c r="C332" s="83">
        <v>31</v>
      </c>
      <c r="D332" s="83">
        <v>0</v>
      </c>
      <c r="E332" s="79" t="b">
        <v>1</v>
      </c>
      <c r="F332" s="83">
        <v>1.2</v>
      </c>
      <c r="G332" s="79" t="s">
        <v>677</v>
      </c>
      <c r="I332" s="100">
        <v>31</v>
      </c>
      <c r="J332" s="100">
        <v>0</v>
      </c>
      <c r="L332" s="100">
        <f t="shared" si="8"/>
        <v>29.8</v>
      </c>
    </row>
    <row r="333" spans="1:12" outlineLevel="1">
      <c r="B333" s="156">
        <v>46072.880983796298</v>
      </c>
      <c r="C333" s="83">
        <v>62</v>
      </c>
      <c r="D333" s="83">
        <v>0</v>
      </c>
      <c r="E333" s="79" t="b">
        <v>1</v>
      </c>
      <c r="F333" s="83">
        <v>2.1</v>
      </c>
      <c r="G333" s="79" t="s">
        <v>818</v>
      </c>
      <c r="I333" s="100">
        <v>62</v>
      </c>
      <c r="J333" s="100">
        <v>0</v>
      </c>
      <c r="L333" s="100">
        <f t="shared" si="8"/>
        <v>59.9</v>
      </c>
    </row>
    <row r="334" spans="1:12" outlineLevel="1">
      <c r="B334" s="156">
        <v>46072.944548611114</v>
      </c>
      <c r="C334" s="83">
        <v>131</v>
      </c>
      <c r="D334" s="83">
        <v>0</v>
      </c>
      <c r="E334" s="79" t="b">
        <v>1</v>
      </c>
      <c r="F334" s="83">
        <v>4.0999999999999996</v>
      </c>
      <c r="G334" s="79" t="s">
        <v>819</v>
      </c>
      <c r="I334" s="100">
        <v>31</v>
      </c>
      <c r="J334" s="100">
        <v>100</v>
      </c>
      <c r="L334" s="100">
        <f t="shared" si="8"/>
        <v>126.9</v>
      </c>
    </row>
    <row r="335" spans="1:12" outlineLevel="1">
      <c r="B335" s="156">
        <v>46072.989560185182</v>
      </c>
      <c r="C335" s="83">
        <v>100</v>
      </c>
      <c r="D335" s="83">
        <v>0</v>
      </c>
      <c r="E335" s="79" t="b">
        <v>1</v>
      </c>
      <c r="F335" s="83">
        <v>3.2</v>
      </c>
      <c r="G335" s="79" t="s">
        <v>696</v>
      </c>
      <c r="I335" s="100">
        <v>0</v>
      </c>
      <c r="J335" s="100">
        <v>100</v>
      </c>
      <c r="L335" s="100">
        <f t="shared" si="8"/>
        <v>96.8</v>
      </c>
    </row>
    <row r="336" spans="1:12" outlineLevel="1">
      <c r="A336" s="79" t="s">
        <v>167</v>
      </c>
      <c r="B336" s="156">
        <v>46073.080474537041</v>
      </c>
      <c r="C336" s="83">
        <v>31</v>
      </c>
      <c r="D336" s="83">
        <v>0</v>
      </c>
      <c r="E336" s="80" t="s">
        <v>1236</v>
      </c>
      <c r="F336" s="83">
        <v>0</v>
      </c>
      <c r="G336" s="170" t="s">
        <v>168</v>
      </c>
      <c r="I336" s="100">
        <v>31</v>
      </c>
      <c r="J336" s="100">
        <v>0</v>
      </c>
    </row>
    <row r="337" spans="1:12" outlineLevel="1">
      <c r="A337" s="79" t="s">
        <v>169</v>
      </c>
      <c r="B337" s="156">
        <v>46073.080474537041</v>
      </c>
      <c r="C337" s="83">
        <v>31</v>
      </c>
      <c r="D337" s="83">
        <v>0</v>
      </c>
      <c r="E337" s="80" t="s">
        <v>1236</v>
      </c>
      <c r="F337" s="83">
        <v>0</v>
      </c>
      <c r="G337" s="170" t="s">
        <v>170</v>
      </c>
      <c r="I337" s="100">
        <v>31</v>
      </c>
      <c r="J337" s="100">
        <v>0</v>
      </c>
    </row>
    <row r="338" spans="1:12" outlineLevel="1">
      <c r="A338" s="79" t="s">
        <v>171</v>
      </c>
      <c r="B338" s="156">
        <v>46073.080474537041</v>
      </c>
      <c r="C338" s="83">
        <v>31</v>
      </c>
      <c r="D338" s="83">
        <v>0</v>
      </c>
      <c r="E338" s="80" t="s">
        <v>1236</v>
      </c>
      <c r="F338" s="83">
        <v>0</v>
      </c>
      <c r="G338" s="170" t="s">
        <v>172</v>
      </c>
      <c r="I338" s="100">
        <v>31</v>
      </c>
      <c r="J338" s="100">
        <v>0</v>
      </c>
    </row>
    <row r="339" spans="1:12" outlineLevel="1">
      <c r="A339" s="79" t="s">
        <v>173</v>
      </c>
      <c r="B339" s="156">
        <v>46073.080474537041</v>
      </c>
      <c r="C339" s="83">
        <v>131</v>
      </c>
      <c r="D339" s="83">
        <v>0</v>
      </c>
      <c r="E339" s="80" t="s">
        <v>1236</v>
      </c>
      <c r="F339" s="83">
        <v>0</v>
      </c>
      <c r="G339" s="170" t="s">
        <v>174</v>
      </c>
      <c r="I339" s="100">
        <v>31</v>
      </c>
      <c r="J339" s="100">
        <v>100</v>
      </c>
    </row>
    <row r="340" spans="1:12" outlineLevel="1">
      <c r="A340" s="79" t="s">
        <v>175</v>
      </c>
      <c r="B340" s="156">
        <v>46073.080474537041</v>
      </c>
      <c r="C340" s="83">
        <v>131</v>
      </c>
      <c r="D340" s="83">
        <v>0</v>
      </c>
      <c r="E340" s="80" t="s">
        <v>1236</v>
      </c>
      <c r="F340" s="83">
        <v>0</v>
      </c>
      <c r="G340" s="170" t="s">
        <v>176</v>
      </c>
      <c r="I340" s="100">
        <v>31</v>
      </c>
      <c r="J340" s="100">
        <v>100</v>
      </c>
    </row>
    <row r="341" spans="1:12" outlineLevel="1">
      <c r="B341" s="156">
        <v>46073.080474537041</v>
      </c>
      <c r="C341" s="83">
        <v>31</v>
      </c>
      <c r="D341" s="83">
        <v>0</v>
      </c>
      <c r="E341" s="79" t="b">
        <v>1</v>
      </c>
      <c r="F341" s="83">
        <v>1.2</v>
      </c>
      <c r="G341" s="79" t="s">
        <v>820</v>
      </c>
      <c r="I341" s="100">
        <v>31</v>
      </c>
      <c r="J341" s="100">
        <v>0</v>
      </c>
      <c r="L341" s="100">
        <f t="shared" ref="L341:L404" si="9">C341-D341-F341</f>
        <v>29.8</v>
      </c>
    </row>
    <row r="342" spans="1:12" outlineLevel="1">
      <c r="B342" s="156">
        <v>46073.639050925929</v>
      </c>
      <c r="C342" s="83">
        <v>31</v>
      </c>
      <c r="D342" s="83">
        <v>0</v>
      </c>
      <c r="E342" s="79" t="b">
        <v>1</v>
      </c>
      <c r="F342" s="83">
        <v>1.2</v>
      </c>
      <c r="G342" s="79" t="s">
        <v>821</v>
      </c>
      <c r="I342" s="100">
        <v>31</v>
      </c>
      <c r="J342" s="100">
        <v>0</v>
      </c>
      <c r="L342" s="100">
        <f t="shared" si="9"/>
        <v>29.8</v>
      </c>
    </row>
    <row r="343" spans="1:12" outlineLevel="1">
      <c r="B343" s="156">
        <v>46073.800011574072</v>
      </c>
      <c r="C343" s="83">
        <v>131</v>
      </c>
      <c r="D343" s="83">
        <v>0</v>
      </c>
      <c r="E343" s="79" t="b">
        <v>1</v>
      </c>
      <c r="F343" s="83">
        <v>4.0999999999999996</v>
      </c>
      <c r="G343" s="79" t="s">
        <v>822</v>
      </c>
      <c r="I343" s="100">
        <v>31</v>
      </c>
      <c r="J343" s="100">
        <v>100</v>
      </c>
      <c r="L343" s="100">
        <f t="shared" si="9"/>
        <v>126.9</v>
      </c>
    </row>
    <row r="344" spans="1:12" outlineLevel="1">
      <c r="B344" s="156">
        <v>46073.929699074077</v>
      </c>
      <c r="C344" s="83">
        <v>131</v>
      </c>
      <c r="D344" s="83">
        <v>0</v>
      </c>
      <c r="E344" s="79" t="b">
        <v>1</v>
      </c>
      <c r="F344" s="83">
        <v>4.0999999999999996</v>
      </c>
      <c r="G344" s="79" t="s">
        <v>823</v>
      </c>
      <c r="I344" s="100">
        <v>31</v>
      </c>
      <c r="J344" s="100">
        <v>100</v>
      </c>
      <c r="L344" s="100">
        <f t="shared" si="9"/>
        <v>126.9</v>
      </c>
    </row>
    <row r="345" spans="1:12" outlineLevel="1">
      <c r="B345" s="156">
        <v>46074.166168981479</v>
      </c>
      <c r="C345" s="83">
        <v>131</v>
      </c>
      <c r="D345" s="83">
        <v>100</v>
      </c>
      <c r="E345" s="79" t="b">
        <v>1</v>
      </c>
      <c r="F345" s="83">
        <v>6.06</v>
      </c>
      <c r="G345" s="79" t="s">
        <v>824</v>
      </c>
      <c r="I345" s="100">
        <v>31</v>
      </c>
      <c r="J345" s="166">
        <v>100</v>
      </c>
      <c r="L345" s="100">
        <f t="shared" si="9"/>
        <v>24.94</v>
      </c>
    </row>
    <row r="346" spans="1:12" outlineLevel="1">
      <c r="B346" s="156">
        <v>46074.665509259263</v>
      </c>
      <c r="C346" s="83">
        <v>31</v>
      </c>
      <c r="D346" s="83">
        <v>0</v>
      </c>
      <c r="E346" s="79" t="b">
        <v>1</v>
      </c>
      <c r="F346" s="83">
        <v>1.2</v>
      </c>
      <c r="G346" s="79" t="s">
        <v>825</v>
      </c>
      <c r="I346" s="100">
        <v>31</v>
      </c>
      <c r="J346" s="100">
        <v>0</v>
      </c>
      <c r="L346" s="100">
        <f t="shared" si="9"/>
        <v>29.8</v>
      </c>
    </row>
    <row r="347" spans="1:12" outlineLevel="1">
      <c r="B347" s="156">
        <v>46074.772893518515</v>
      </c>
      <c r="C347" s="83">
        <v>131</v>
      </c>
      <c r="D347" s="83">
        <v>0</v>
      </c>
      <c r="E347" s="79" t="b">
        <v>1</v>
      </c>
      <c r="F347" s="83">
        <v>4.0999999999999996</v>
      </c>
      <c r="G347" s="79" t="s">
        <v>826</v>
      </c>
      <c r="I347" s="100">
        <v>31</v>
      </c>
      <c r="J347" s="100">
        <v>100</v>
      </c>
      <c r="L347" s="100">
        <f t="shared" si="9"/>
        <v>126.9</v>
      </c>
    </row>
    <row r="348" spans="1:12" outlineLevel="1">
      <c r="B348" s="156">
        <v>46074.856076388889</v>
      </c>
      <c r="C348" s="83">
        <v>62</v>
      </c>
      <c r="D348" s="83">
        <v>0</v>
      </c>
      <c r="E348" s="79" t="b">
        <v>1</v>
      </c>
      <c r="F348" s="83">
        <v>2.1</v>
      </c>
      <c r="G348" s="79" t="s">
        <v>827</v>
      </c>
      <c r="I348" s="100">
        <v>62</v>
      </c>
      <c r="J348" s="100">
        <v>0</v>
      </c>
      <c r="L348" s="100">
        <f t="shared" si="9"/>
        <v>59.9</v>
      </c>
    </row>
    <row r="349" spans="1:12" outlineLevel="1">
      <c r="B349" s="156">
        <v>46074.859178240738</v>
      </c>
      <c r="C349" s="83">
        <v>31</v>
      </c>
      <c r="D349" s="83">
        <v>0</v>
      </c>
      <c r="E349" s="79" t="b">
        <v>1</v>
      </c>
      <c r="F349" s="83">
        <v>1.2</v>
      </c>
      <c r="G349" s="79" t="s">
        <v>828</v>
      </c>
      <c r="I349" s="100">
        <v>31</v>
      </c>
      <c r="J349" s="100">
        <v>0</v>
      </c>
      <c r="L349" s="100">
        <f t="shared" si="9"/>
        <v>29.8</v>
      </c>
    </row>
    <row r="350" spans="1:12" outlineLevel="1">
      <c r="B350" s="156">
        <v>46074.89607638889</v>
      </c>
      <c r="C350" s="83">
        <v>31</v>
      </c>
      <c r="D350" s="83">
        <v>0</v>
      </c>
      <c r="E350" s="79" t="b">
        <v>1</v>
      </c>
      <c r="F350" s="83">
        <v>1.2</v>
      </c>
      <c r="G350" s="79" t="s">
        <v>829</v>
      </c>
      <c r="I350" s="100">
        <v>31</v>
      </c>
      <c r="J350" s="100">
        <v>0</v>
      </c>
      <c r="L350" s="100">
        <f t="shared" si="9"/>
        <v>29.8</v>
      </c>
    </row>
    <row r="351" spans="1:12" outlineLevel="1">
      <c r="B351" s="156">
        <v>46074.93822916667</v>
      </c>
      <c r="C351" s="83">
        <v>31</v>
      </c>
      <c r="D351" s="83">
        <v>0</v>
      </c>
      <c r="E351" s="79" t="b">
        <v>1</v>
      </c>
      <c r="F351" s="83">
        <v>1.2</v>
      </c>
      <c r="G351" s="79" t="s">
        <v>830</v>
      </c>
      <c r="I351" s="100">
        <v>31</v>
      </c>
      <c r="J351" s="100">
        <v>0</v>
      </c>
      <c r="L351" s="100">
        <f t="shared" si="9"/>
        <v>29.8</v>
      </c>
    </row>
    <row r="352" spans="1:12" outlineLevel="1">
      <c r="B352" s="156">
        <v>46075.411562499998</v>
      </c>
      <c r="C352" s="83">
        <v>131</v>
      </c>
      <c r="D352" s="83">
        <v>0</v>
      </c>
      <c r="E352" s="79" t="b">
        <v>1</v>
      </c>
      <c r="F352" s="83">
        <v>4.0999999999999996</v>
      </c>
      <c r="G352" s="79" t="s">
        <v>831</v>
      </c>
      <c r="I352" s="100">
        <v>31</v>
      </c>
      <c r="J352" s="100">
        <v>100</v>
      </c>
      <c r="L352" s="100">
        <f t="shared" si="9"/>
        <v>126.9</v>
      </c>
    </row>
    <row r="353" spans="2:12" outlineLevel="1">
      <c r="B353" s="156">
        <v>46075.64675925926</v>
      </c>
      <c r="C353" s="83">
        <v>131</v>
      </c>
      <c r="D353" s="83">
        <v>0</v>
      </c>
      <c r="E353" s="79" t="b">
        <v>1</v>
      </c>
      <c r="F353" s="83">
        <v>4.0999999999999996</v>
      </c>
      <c r="G353" s="79" t="s">
        <v>832</v>
      </c>
      <c r="I353" s="100">
        <v>31</v>
      </c>
      <c r="J353" s="100">
        <v>100</v>
      </c>
      <c r="L353" s="100">
        <f t="shared" si="9"/>
        <v>126.9</v>
      </c>
    </row>
    <row r="354" spans="2:12" outlineLevel="1">
      <c r="B354" s="156">
        <v>46075.651805555557</v>
      </c>
      <c r="C354" s="83">
        <v>31</v>
      </c>
      <c r="D354" s="83">
        <v>0</v>
      </c>
      <c r="E354" s="79" t="b">
        <v>1</v>
      </c>
      <c r="F354" s="83">
        <v>1.2</v>
      </c>
      <c r="G354" s="79" t="s">
        <v>833</v>
      </c>
      <c r="I354" s="100">
        <v>31</v>
      </c>
      <c r="J354" s="100">
        <v>0</v>
      </c>
      <c r="L354" s="100">
        <f t="shared" si="9"/>
        <v>29.8</v>
      </c>
    </row>
    <row r="355" spans="2:12" outlineLevel="1">
      <c r="B355" s="156">
        <v>46075.676851851851</v>
      </c>
      <c r="C355" s="83">
        <v>31</v>
      </c>
      <c r="D355" s="83">
        <v>0</v>
      </c>
      <c r="E355" s="79" t="b">
        <v>1</v>
      </c>
      <c r="F355" s="83">
        <v>1.2</v>
      </c>
      <c r="G355" s="79" t="s">
        <v>834</v>
      </c>
      <c r="I355" s="100">
        <v>31</v>
      </c>
      <c r="J355" s="100">
        <v>0</v>
      </c>
      <c r="L355" s="100">
        <f t="shared" si="9"/>
        <v>29.8</v>
      </c>
    </row>
    <row r="356" spans="2:12" outlineLevel="1">
      <c r="B356" s="156">
        <v>46075.907511574071</v>
      </c>
      <c r="C356" s="83">
        <v>31</v>
      </c>
      <c r="D356" s="83">
        <v>0</v>
      </c>
      <c r="E356" s="79" t="b">
        <v>1</v>
      </c>
      <c r="F356" s="83">
        <v>1.2</v>
      </c>
      <c r="G356" s="79" t="s">
        <v>835</v>
      </c>
      <c r="I356" s="100">
        <v>31</v>
      </c>
      <c r="J356" s="100">
        <v>0</v>
      </c>
      <c r="L356" s="100">
        <f t="shared" si="9"/>
        <v>29.8</v>
      </c>
    </row>
    <row r="357" spans="2:12" outlineLevel="1">
      <c r="B357" s="156">
        <v>46075.9612037037</v>
      </c>
      <c r="C357" s="83">
        <v>131</v>
      </c>
      <c r="D357" s="83">
        <v>0</v>
      </c>
      <c r="E357" s="79" t="b">
        <v>1</v>
      </c>
      <c r="F357" s="83">
        <v>4.0999999999999996</v>
      </c>
      <c r="G357" s="79" t="s">
        <v>836</v>
      </c>
      <c r="I357" s="100">
        <v>31</v>
      </c>
      <c r="J357" s="100">
        <v>100</v>
      </c>
      <c r="L357" s="100">
        <f t="shared" si="9"/>
        <v>126.9</v>
      </c>
    </row>
    <row r="358" spans="2:12" outlineLevel="1">
      <c r="B358" s="156">
        <v>46076.017962962964</v>
      </c>
      <c r="C358" s="83">
        <v>31</v>
      </c>
      <c r="D358" s="83">
        <v>0</v>
      </c>
      <c r="E358" s="79" t="b">
        <v>1</v>
      </c>
      <c r="F358" s="83">
        <v>1.2</v>
      </c>
      <c r="G358" s="79" t="s">
        <v>837</v>
      </c>
      <c r="I358" s="100">
        <v>31</v>
      </c>
      <c r="J358" s="100">
        <v>0</v>
      </c>
      <c r="L358" s="100">
        <f t="shared" si="9"/>
        <v>29.8</v>
      </c>
    </row>
    <row r="359" spans="2:12" outlineLevel="1">
      <c r="B359" s="156">
        <v>46076.064583333333</v>
      </c>
      <c r="C359" s="83">
        <v>31</v>
      </c>
      <c r="D359" s="83">
        <v>0</v>
      </c>
      <c r="E359" s="79" t="b">
        <v>1</v>
      </c>
      <c r="F359" s="83">
        <v>1.2</v>
      </c>
      <c r="G359" s="79" t="s">
        <v>838</v>
      </c>
      <c r="I359" s="100">
        <v>31</v>
      </c>
      <c r="J359" s="100">
        <v>0</v>
      </c>
      <c r="L359" s="100">
        <f t="shared" si="9"/>
        <v>29.8</v>
      </c>
    </row>
    <row r="360" spans="2:12" outlineLevel="1">
      <c r="B360" s="156">
        <v>46076.078645833331</v>
      </c>
      <c r="C360" s="83">
        <v>62</v>
      </c>
      <c r="D360" s="83">
        <v>0</v>
      </c>
      <c r="E360" s="79" t="b">
        <v>1</v>
      </c>
      <c r="F360" s="83">
        <v>2.1</v>
      </c>
      <c r="G360" s="79" t="s">
        <v>838</v>
      </c>
      <c r="I360" s="100">
        <v>62</v>
      </c>
      <c r="J360" s="100">
        <v>0</v>
      </c>
      <c r="L360" s="100">
        <f t="shared" si="9"/>
        <v>59.9</v>
      </c>
    </row>
    <row r="361" spans="2:12" outlineLevel="1">
      <c r="B361" s="156">
        <v>46076.084618055553</v>
      </c>
      <c r="C361" s="83">
        <v>31</v>
      </c>
      <c r="D361" s="83">
        <v>0</v>
      </c>
      <c r="E361" s="79" t="b">
        <v>1</v>
      </c>
      <c r="F361" s="83">
        <v>1.2</v>
      </c>
      <c r="G361" s="79" t="s">
        <v>802</v>
      </c>
      <c r="I361" s="100">
        <v>31</v>
      </c>
      <c r="J361" s="100">
        <v>0</v>
      </c>
      <c r="L361" s="100">
        <f t="shared" si="9"/>
        <v>29.8</v>
      </c>
    </row>
    <row r="362" spans="2:12" outlineLevel="1">
      <c r="B362" s="156">
        <v>46076.217141203706</v>
      </c>
      <c r="C362" s="83">
        <v>31</v>
      </c>
      <c r="D362" s="83">
        <v>0</v>
      </c>
      <c r="E362" s="79" t="b">
        <v>1</v>
      </c>
      <c r="F362" s="83">
        <v>1.2</v>
      </c>
      <c r="G362" s="79" t="s">
        <v>839</v>
      </c>
      <c r="I362" s="100">
        <v>31</v>
      </c>
      <c r="J362" s="100">
        <v>0</v>
      </c>
      <c r="L362" s="100">
        <f t="shared" si="9"/>
        <v>29.8</v>
      </c>
    </row>
    <row r="363" spans="2:12" outlineLevel="1">
      <c r="B363" s="156">
        <v>46076.812731481485</v>
      </c>
      <c r="C363" s="83">
        <v>131</v>
      </c>
      <c r="D363" s="83">
        <v>0</v>
      </c>
      <c r="E363" s="79" t="b">
        <v>1</v>
      </c>
      <c r="F363" s="83">
        <v>4.0999999999999996</v>
      </c>
      <c r="G363" s="79" t="s">
        <v>840</v>
      </c>
      <c r="I363" s="100">
        <v>31</v>
      </c>
      <c r="J363" s="100">
        <v>100</v>
      </c>
      <c r="L363" s="100">
        <f t="shared" si="9"/>
        <v>126.9</v>
      </c>
    </row>
    <row r="364" spans="2:12" outlineLevel="1">
      <c r="B364" s="156">
        <v>46076.906643518516</v>
      </c>
      <c r="C364" s="83">
        <v>131</v>
      </c>
      <c r="D364" s="83">
        <v>0</v>
      </c>
      <c r="E364" s="79" t="b">
        <v>1</v>
      </c>
      <c r="F364" s="83">
        <v>4.0999999999999996</v>
      </c>
      <c r="G364" s="79" t="s">
        <v>841</v>
      </c>
      <c r="I364" s="100">
        <v>31</v>
      </c>
      <c r="J364" s="100">
        <v>100</v>
      </c>
      <c r="L364" s="100">
        <f t="shared" si="9"/>
        <v>126.9</v>
      </c>
    </row>
    <row r="365" spans="2:12" outlineLevel="1">
      <c r="B365" s="156">
        <v>46077.039710648147</v>
      </c>
      <c r="C365" s="83">
        <v>93</v>
      </c>
      <c r="D365" s="83">
        <v>0</v>
      </c>
      <c r="E365" s="79" t="b">
        <v>1</v>
      </c>
      <c r="F365" s="83">
        <v>3</v>
      </c>
      <c r="G365" s="79" t="s">
        <v>842</v>
      </c>
      <c r="I365" s="100">
        <v>93</v>
      </c>
      <c r="J365" s="100">
        <v>0</v>
      </c>
      <c r="L365" s="100">
        <f t="shared" si="9"/>
        <v>90</v>
      </c>
    </row>
    <row r="366" spans="2:12" outlineLevel="1">
      <c r="B366" s="156">
        <v>46077.056597222225</v>
      </c>
      <c r="C366" s="83">
        <v>31</v>
      </c>
      <c r="D366" s="83">
        <v>0</v>
      </c>
      <c r="E366" s="79" t="b">
        <v>1</v>
      </c>
      <c r="F366" s="83">
        <v>1.2</v>
      </c>
      <c r="G366" s="79" t="s">
        <v>843</v>
      </c>
      <c r="I366" s="100">
        <v>31</v>
      </c>
      <c r="J366" s="100">
        <v>0</v>
      </c>
      <c r="L366" s="100">
        <f t="shared" si="9"/>
        <v>29.8</v>
      </c>
    </row>
    <row r="367" spans="2:12" outlineLevel="1">
      <c r="B367" s="156">
        <v>46077.064930555556</v>
      </c>
      <c r="C367" s="83">
        <v>31</v>
      </c>
      <c r="D367" s="83">
        <v>0</v>
      </c>
      <c r="E367" s="79" t="b">
        <v>1</v>
      </c>
      <c r="F367" s="83">
        <v>1.2</v>
      </c>
      <c r="G367" s="79" t="s">
        <v>844</v>
      </c>
      <c r="I367" s="100">
        <v>31</v>
      </c>
      <c r="J367" s="100">
        <v>0</v>
      </c>
      <c r="L367" s="100">
        <f t="shared" si="9"/>
        <v>29.8</v>
      </c>
    </row>
    <row r="368" spans="2:12" outlineLevel="1">
      <c r="B368" s="156">
        <v>46077.077407407407</v>
      </c>
      <c r="C368" s="83">
        <v>31</v>
      </c>
      <c r="D368" s="83">
        <v>0</v>
      </c>
      <c r="E368" s="79" t="b">
        <v>1</v>
      </c>
      <c r="F368" s="83">
        <v>1.2</v>
      </c>
      <c r="G368" s="79" t="s">
        <v>845</v>
      </c>
      <c r="I368" s="100">
        <v>31</v>
      </c>
      <c r="J368" s="100">
        <v>0</v>
      </c>
      <c r="L368" s="100">
        <f t="shared" si="9"/>
        <v>29.8</v>
      </c>
    </row>
    <row r="369" spans="2:12" outlineLevel="1">
      <c r="B369" s="156">
        <v>46077.094722222224</v>
      </c>
      <c r="C369" s="83">
        <v>131</v>
      </c>
      <c r="D369" s="83">
        <v>0</v>
      </c>
      <c r="E369" s="79" t="b">
        <v>1</v>
      </c>
      <c r="F369" s="83">
        <v>4.0999999999999996</v>
      </c>
      <c r="G369" s="79" t="s">
        <v>846</v>
      </c>
      <c r="I369" s="100">
        <v>31</v>
      </c>
      <c r="J369" s="100">
        <v>100</v>
      </c>
      <c r="L369" s="100">
        <f t="shared" si="9"/>
        <v>126.9</v>
      </c>
    </row>
    <row r="370" spans="2:12" outlineLevel="1">
      <c r="B370" s="156">
        <v>46077.5153587963</v>
      </c>
      <c r="C370" s="83">
        <v>131</v>
      </c>
      <c r="D370" s="83">
        <v>0</v>
      </c>
      <c r="E370" s="79" t="b">
        <v>1</v>
      </c>
      <c r="F370" s="83">
        <v>4.0999999999999996</v>
      </c>
      <c r="G370" s="79" t="s">
        <v>847</v>
      </c>
      <c r="I370" s="100">
        <v>31</v>
      </c>
      <c r="J370" s="100">
        <v>100</v>
      </c>
      <c r="L370" s="100">
        <f t="shared" si="9"/>
        <v>126.9</v>
      </c>
    </row>
    <row r="371" spans="2:12" outlineLevel="1">
      <c r="B371" s="156">
        <v>46077.735393518517</v>
      </c>
      <c r="C371" s="83">
        <v>131</v>
      </c>
      <c r="D371" s="83">
        <v>100</v>
      </c>
      <c r="E371" s="79" t="b">
        <v>1</v>
      </c>
      <c r="F371" s="83">
        <v>4.0999999999999996</v>
      </c>
      <c r="G371" s="79" t="s">
        <v>848</v>
      </c>
      <c r="I371" s="100">
        <v>31</v>
      </c>
      <c r="J371" s="166">
        <v>100</v>
      </c>
      <c r="L371" s="100">
        <f t="shared" si="9"/>
        <v>26.9</v>
      </c>
    </row>
    <row r="372" spans="2:12" outlineLevel="1">
      <c r="B372" s="156">
        <v>46077.965671296297</v>
      </c>
      <c r="C372" s="83">
        <v>31</v>
      </c>
      <c r="D372" s="83">
        <v>0</v>
      </c>
      <c r="E372" s="79" t="b">
        <v>1</v>
      </c>
      <c r="F372" s="83">
        <v>1.2</v>
      </c>
      <c r="G372" s="79" t="s">
        <v>849</v>
      </c>
      <c r="I372" s="100">
        <v>31</v>
      </c>
      <c r="J372" s="100">
        <v>0</v>
      </c>
      <c r="L372" s="100">
        <f t="shared" si="9"/>
        <v>29.8</v>
      </c>
    </row>
    <row r="373" spans="2:12" outlineLevel="1">
      <c r="B373" s="156">
        <v>46078.114317129628</v>
      </c>
      <c r="C373" s="83">
        <v>100</v>
      </c>
      <c r="D373" s="83">
        <v>0</v>
      </c>
      <c r="E373" s="79" t="b">
        <v>1</v>
      </c>
      <c r="F373" s="83">
        <v>3.2</v>
      </c>
      <c r="G373" s="79" t="s">
        <v>548</v>
      </c>
      <c r="I373" s="100">
        <v>0</v>
      </c>
      <c r="J373" s="100">
        <v>100</v>
      </c>
      <c r="L373" s="100">
        <f t="shared" si="9"/>
        <v>96.8</v>
      </c>
    </row>
    <row r="374" spans="2:12" outlineLevel="1">
      <c r="B374" s="156">
        <v>46078.116712962961</v>
      </c>
      <c r="C374" s="83">
        <v>100</v>
      </c>
      <c r="D374" s="83">
        <v>0</v>
      </c>
      <c r="E374" s="79" t="b">
        <v>1</v>
      </c>
      <c r="F374" s="83">
        <v>3.2</v>
      </c>
      <c r="G374" s="79" t="s">
        <v>548</v>
      </c>
      <c r="I374" s="100">
        <v>0</v>
      </c>
      <c r="J374" s="100">
        <v>100</v>
      </c>
      <c r="L374" s="100">
        <f t="shared" si="9"/>
        <v>96.8</v>
      </c>
    </row>
    <row r="375" spans="2:12" outlineLevel="1">
      <c r="B375" s="156">
        <v>46078.616284722222</v>
      </c>
      <c r="C375" s="83">
        <v>93</v>
      </c>
      <c r="D375" s="83">
        <v>0</v>
      </c>
      <c r="E375" s="79" t="b">
        <v>1</v>
      </c>
      <c r="F375" s="83">
        <v>3</v>
      </c>
      <c r="G375" s="79" t="s">
        <v>335</v>
      </c>
      <c r="I375" s="100">
        <v>93</v>
      </c>
      <c r="J375" s="100">
        <v>0</v>
      </c>
      <c r="L375" s="100">
        <f t="shared" si="9"/>
        <v>90</v>
      </c>
    </row>
    <row r="376" spans="2:12" outlineLevel="1">
      <c r="B376" s="156">
        <v>46078.622118055559</v>
      </c>
      <c r="C376" s="83">
        <v>31</v>
      </c>
      <c r="D376" s="83">
        <v>0</v>
      </c>
      <c r="E376" s="79" t="b">
        <v>1</v>
      </c>
      <c r="F376" s="83">
        <v>1.2</v>
      </c>
      <c r="G376" s="79" t="s">
        <v>850</v>
      </c>
      <c r="I376" s="100">
        <v>31</v>
      </c>
      <c r="J376" s="100">
        <v>0</v>
      </c>
      <c r="L376" s="100">
        <f t="shared" si="9"/>
        <v>29.8</v>
      </c>
    </row>
    <row r="377" spans="2:12" outlineLevel="1">
      <c r="B377" s="156">
        <v>46078.623935185184</v>
      </c>
      <c r="C377" s="83">
        <v>131</v>
      </c>
      <c r="D377" s="83">
        <v>0</v>
      </c>
      <c r="E377" s="79" t="b">
        <v>1</v>
      </c>
      <c r="F377" s="83">
        <v>4.0999999999999996</v>
      </c>
      <c r="G377" s="79" t="s">
        <v>851</v>
      </c>
      <c r="I377" s="100">
        <v>31</v>
      </c>
      <c r="J377" s="100">
        <v>100</v>
      </c>
      <c r="L377" s="100">
        <f t="shared" si="9"/>
        <v>126.9</v>
      </c>
    </row>
    <row r="378" spans="2:12" outlineLevel="1">
      <c r="B378" s="156">
        <v>46078.628206018519</v>
      </c>
      <c r="C378" s="83">
        <v>31</v>
      </c>
      <c r="D378" s="83">
        <v>0</v>
      </c>
      <c r="E378" s="79" t="b">
        <v>1</v>
      </c>
      <c r="F378" s="83">
        <v>1.2</v>
      </c>
      <c r="G378" s="79" t="s">
        <v>850</v>
      </c>
      <c r="I378" s="100">
        <v>31</v>
      </c>
      <c r="J378" s="100">
        <v>0</v>
      </c>
      <c r="L378" s="100">
        <f t="shared" si="9"/>
        <v>29.8</v>
      </c>
    </row>
    <row r="379" spans="2:12" outlineLevel="1">
      <c r="B379" s="156">
        <v>46078.647361111114</v>
      </c>
      <c r="C379" s="83">
        <v>31</v>
      </c>
      <c r="D379" s="83">
        <v>0</v>
      </c>
      <c r="E379" s="79" t="b">
        <v>1</v>
      </c>
      <c r="F379" s="83">
        <v>1.2</v>
      </c>
      <c r="G379" s="79" t="s">
        <v>852</v>
      </c>
      <c r="I379" s="100">
        <v>31</v>
      </c>
      <c r="J379" s="100">
        <v>0</v>
      </c>
      <c r="L379" s="100">
        <f t="shared" si="9"/>
        <v>29.8</v>
      </c>
    </row>
    <row r="380" spans="2:12" outlineLevel="1">
      <c r="B380" s="156">
        <v>46078.680196759262</v>
      </c>
      <c r="C380" s="83">
        <v>62</v>
      </c>
      <c r="D380" s="83">
        <v>0</v>
      </c>
      <c r="E380" s="79" t="b">
        <v>1</v>
      </c>
      <c r="F380" s="83">
        <v>2.1</v>
      </c>
      <c r="G380" s="79" t="s">
        <v>853</v>
      </c>
      <c r="I380" s="100">
        <v>62</v>
      </c>
      <c r="J380" s="100">
        <v>0</v>
      </c>
      <c r="L380" s="100">
        <f t="shared" si="9"/>
        <v>59.9</v>
      </c>
    </row>
    <row r="381" spans="2:12" outlineLevel="1">
      <c r="B381" s="156">
        <v>46078.812442129631</v>
      </c>
      <c r="C381" s="83">
        <v>131</v>
      </c>
      <c r="D381" s="83">
        <v>0</v>
      </c>
      <c r="E381" s="79" t="b">
        <v>1</v>
      </c>
      <c r="F381" s="83">
        <v>4.0999999999999996</v>
      </c>
      <c r="G381" s="79" t="s">
        <v>854</v>
      </c>
      <c r="I381" s="100">
        <v>31</v>
      </c>
      <c r="J381" s="100">
        <v>100</v>
      </c>
      <c r="L381" s="100">
        <f t="shared" si="9"/>
        <v>126.9</v>
      </c>
    </row>
    <row r="382" spans="2:12" outlineLevel="1">
      <c r="B382" s="156">
        <v>46078.993090277778</v>
      </c>
      <c r="C382" s="83">
        <v>31</v>
      </c>
      <c r="D382" s="83">
        <v>0</v>
      </c>
      <c r="E382" s="79" t="b">
        <v>1</v>
      </c>
      <c r="F382" s="83">
        <v>1.2</v>
      </c>
      <c r="G382" s="79" t="s">
        <v>855</v>
      </c>
      <c r="I382" s="100">
        <v>31</v>
      </c>
      <c r="J382" s="100">
        <v>0</v>
      </c>
      <c r="L382" s="100">
        <f t="shared" si="9"/>
        <v>29.8</v>
      </c>
    </row>
    <row r="383" spans="2:12" outlineLevel="1">
      <c r="B383" s="156">
        <v>46079.093923611108</v>
      </c>
      <c r="C383" s="83">
        <v>31</v>
      </c>
      <c r="D383" s="83">
        <v>0</v>
      </c>
      <c r="E383" s="79" t="b">
        <v>1</v>
      </c>
      <c r="F383" s="83">
        <v>1.2</v>
      </c>
      <c r="G383" s="79" t="s">
        <v>856</v>
      </c>
      <c r="I383" s="100">
        <v>31</v>
      </c>
      <c r="J383" s="100">
        <v>0</v>
      </c>
      <c r="L383" s="100">
        <f t="shared" si="9"/>
        <v>29.8</v>
      </c>
    </row>
    <row r="384" spans="2:12" outlineLevel="1">
      <c r="B384" s="156">
        <v>46079.385439814818</v>
      </c>
      <c r="C384" s="83">
        <v>31</v>
      </c>
      <c r="D384" s="83">
        <v>0</v>
      </c>
      <c r="E384" s="79" t="b">
        <v>1</v>
      </c>
      <c r="F384" s="83">
        <v>1.2</v>
      </c>
      <c r="G384" s="79" t="s">
        <v>857</v>
      </c>
      <c r="I384" s="100">
        <v>31</v>
      </c>
      <c r="J384" s="100">
        <v>0</v>
      </c>
      <c r="L384" s="100">
        <f t="shared" si="9"/>
        <v>29.8</v>
      </c>
    </row>
    <row r="385" spans="2:12" outlineLevel="1">
      <c r="B385" s="156">
        <v>46079.389120370368</v>
      </c>
      <c r="C385" s="83">
        <v>31</v>
      </c>
      <c r="D385" s="83">
        <v>0</v>
      </c>
      <c r="E385" s="79" t="b">
        <v>1</v>
      </c>
      <c r="F385" s="83">
        <v>1.2</v>
      </c>
      <c r="G385" s="79" t="s">
        <v>857</v>
      </c>
      <c r="I385" s="100">
        <v>31</v>
      </c>
      <c r="J385" s="100">
        <v>0</v>
      </c>
      <c r="L385" s="100">
        <f t="shared" si="9"/>
        <v>29.8</v>
      </c>
    </row>
    <row r="386" spans="2:12" outlineLevel="1">
      <c r="B386" s="156">
        <v>46079.571400462963</v>
      </c>
      <c r="C386" s="83">
        <v>31</v>
      </c>
      <c r="D386" s="83">
        <v>0</v>
      </c>
      <c r="E386" s="79" t="b">
        <v>1</v>
      </c>
      <c r="F386" s="83">
        <v>1.2</v>
      </c>
      <c r="G386" s="79" t="s">
        <v>858</v>
      </c>
      <c r="I386" s="100">
        <v>31</v>
      </c>
      <c r="J386" s="100">
        <v>0</v>
      </c>
      <c r="L386" s="100">
        <f t="shared" si="9"/>
        <v>29.8</v>
      </c>
    </row>
    <row r="387" spans="2:12" outlineLevel="1">
      <c r="B387" s="156">
        <v>46079.60019675926</v>
      </c>
      <c r="C387" s="83">
        <v>62</v>
      </c>
      <c r="D387" s="83">
        <v>0</v>
      </c>
      <c r="E387" s="79" t="b">
        <v>1</v>
      </c>
      <c r="F387" s="83">
        <v>2.1</v>
      </c>
      <c r="G387" s="79" t="s">
        <v>859</v>
      </c>
      <c r="I387" s="100">
        <v>62</v>
      </c>
      <c r="J387" s="100">
        <v>0</v>
      </c>
      <c r="L387" s="100">
        <f t="shared" si="9"/>
        <v>59.9</v>
      </c>
    </row>
    <row r="388" spans="2:12" outlineLevel="1">
      <c r="B388" s="156">
        <v>46079.624814814815</v>
      </c>
      <c r="C388" s="83">
        <v>131</v>
      </c>
      <c r="D388" s="83">
        <v>0</v>
      </c>
      <c r="E388" s="79" t="b">
        <v>1</v>
      </c>
      <c r="F388" s="83">
        <v>4.0999999999999996</v>
      </c>
      <c r="G388" s="79" t="s">
        <v>860</v>
      </c>
      <c r="I388" s="100">
        <v>31</v>
      </c>
      <c r="J388" s="100">
        <v>100</v>
      </c>
      <c r="L388" s="100">
        <f t="shared" si="9"/>
        <v>126.9</v>
      </c>
    </row>
    <row r="389" spans="2:12" outlineLevel="1">
      <c r="B389" s="156">
        <v>46079.775266203702</v>
      </c>
      <c r="C389" s="83">
        <v>31</v>
      </c>
      <c r="D389" s="83">
        <v>0</v>
      </c>
      <c r="E389" s="79" t="b">
        <v>1</v>
      </c>
      <c r="F389" s="83">
        <v>1.2</v>
      </c>
      <c r="G389" s="79" t="s">
        <v>861</v>
      </c>
      <c r="I389" s="100">
        <v>31</v>
      </c>
      <c r="J389" s="100">
        <v>0</v>
      </c>
      <c r="L389" s="100">
        <f t="shared" si="9"/>
        <v>29.8</v>
      </c>
    </row>
    <row r="390" spans="2:12" outlineLevel="1">
      <c r="B390" s="156">
        <v>46079.85292824074</v>
      </c>
      <c r="C390" s="83">
        <v>131</v>
      </c>
      <c r="D390" s="83">
        <v>0</v>
      </c>
      <c r="E390" s="79" t="b">
        <v>1</v>
      </c>
      <c r="F390" s="83">
        <v>4.0999999999999996</v>
      </c>
      <c r="G390" s="79" t="s">
        <v>862</v>
      </c>
      <c r="I390" s="100">
        <v>31</v>
      </c>
      <c r="J390" s="100">
        <v>100</v>
      </c>
      <c r="L390" s="100">
        <f t="shared" si="9"/>
        <v>126.9</v>
      </c>
    </row>
    <row r="391" spans="2:12" outlineLevel="1">
      <c r="B391" s="156">
        <v>46079.897731481484</v>
      </c>
      <c r="C391" s="83">
        <v>31</v>
      </c>
      <c r="D391" s="83">
        <v>0</v>
      </c>
      <c r="E391" s="79" t="b">
        <v>1</v>
      </c>
      <c r="F391" s="83">
        <v>1.2</v>
      </c>
      <c r="G391" s="79" t="s">
        <v>863</v>
      </c>
      <c r="I391" s="100">
        <v>31</v>
      </c>
      <c r="J391" s="100">
        <v>0</v>
      </c>
      <c r="L391" s="100">
        <f t="shared" si="9"/>
        <v>29.8</v>
      </c>
    </row>
    <row r="392" spans="2:12" outlineLevel="1">
      <c r="B392" s="156">
        <v>46079.915162037039</v>
      </c>
      <c r="C392" s="83">
        <v>131</v>
      </c>
      <c r="D392" s="83">
        <v>0</v>
      </c>
      <c r="E392" s="79" t="b">
        <v>1</v>
      </c>
      <c r="F392" s="83">
        <v>4.0999999999999996</v>
      </c>
      <c r="G392" s="79" t="s">
        <v>864</v>
      </c>
      <c r="I392" s="100">
        <v>31</v>
      </c>
      <c r="J392" s="100">
        <v>100</v>
      </c>
      <c r="L392" s="100">
        <f t="shared" si="9"/>
        <v>126.9</v>
      </c>
    </row>
    <row r="393" spans="2:12" outlineLevel="1">
      <c r="B393" s="156">
        <v>46079.932743055557</v>
      </c>
      <c r="C393" s="83">
        <v>31</v>
      </c>
      <c r="D393" s="83">
        <v>0</v>
      </c>
      <c r="E393" s="79" t="b">
        <v>1</v>
      </c>
      <c r="F393" s="83">
        <v>1.2</v>
      </c>
      <c r="G393" s="79" t="s">
        <v>865</v>
      </c>
      <c r="I393" s="100">
        <v>31</v>
      </c>
      <c r="J393" s="100">
        <v>0</v>
      </c>
      <c r="L393" s="100">
        <f t="shared" si="9"/>
        <v>29.8</v>
      </c>
    </row>
    <row r="394" spans="2:12" outlineLevel="1">
      <c r="B394" s="156">
        <v>46079.997511574074</v>
      </c>
      <c r="C394" s="83">
        <v>93</v>
      </c>
      <c r="D394" s="83">
        <v>0</v>
      </c>
      <c r="E394" s="79" t="b">
        <v>1</v>
      </c>
      <c r="F394" s="83">
        <v>3</v>
      </c>
      <c r="G394" s="79" t="s">
        <v>866</v>
      </c>
      <c r="I394" s="100">
        <v>93</v>
      </c>
      <c r="J394" s="100">
        <v>0</v>
      </c>
      <c r="L394" s="100">
        <f t="shared" si="9"/>
        <v>90</v>
      </c>
    </row>
    <row r="395" spans="2:12" outlineLevel="1">
      <c r="B395" s="156">
        <v>46080.049826388888</v>
      </c>
      <c r="C395" s="83">
        <v>31</v>
      </c>
      <c r="D395" s="83">
        <v>0</v>
      </c>
      <c r="E395" s="79" t="b">
        <v>1</v>
      </c>
      <c r="F395" s="83">
        <v>1.2</v>
      </c>
      <c r="G395" s="79" t="s">
        <v>867</v>
      </c>
      <c r="I395" s="100">
        <v>31</v>
      </c>
      <c r="J395" s="100">
        <v>0</v>
      </c>
      <c r="L395" s="100">
        <f t="shared" si="9"/>
        <v>29.8</v>
      </c>
    </row>
    <row r="396" spans="2:12" outlineLevel="1">
      <c r="B396" s="156">
        <v>46080.054201388892</v>
      </c>
      <c r="C396" s="83">
        <v>31</v>
      </c>
      <c r="D396" s="83">
        <v>0</v>
      </c>
      <c r="E396" s="79" t="b">
        <v>1</v>
      </c>
      <c r="F396" s="83">
        <v>1.2</v>
      </c>
      <c r="G396" s="79" t="s">
        <v>868</v>
      </c>
      <c r="I396" s="100">
        <v>31</v>
      </c>
      <c r="J396" s="100">
        <v>0</v>
      </c>
      <c r="L396" s="100">
        <f t="shared" si="9"/>
        <v>29.8</v>
      </c>
    </row>
    <row r="397" spans="2:12" outlineLevel="1">
      <c r="B397" s="156">
        <v>46080.085706018515</v>
      </c>
      <c r="C397" s="83">
        <v>31</v>
      </c>
      <c r="D397" s="83">
        <v>0</v>
      </c>
      <c r="E397" s="79" t="b">
        <v>1</v>
      </c>
      <c r="F397" s="83">
        <v>1.2</v>
      </c>
      <c r="G397" s="79" t="s">
        <v>869</v>
      </c>
      <c r="I397" s="100">
        <v>31</v>
      </c>
      <c r="J397" s="100">
        <v>0</v>
      </c>
      <c r="L397" s="100">
        <f t="shared" si="9"/>
        <v>29.8</v>
      </c>
    </row>
    <row r="398" spans="2:12" outlineLevel="1">
      <c r="B398" s="156">
        <v>46080.248877314814</v>
      </c>
      <c r="C398" s="83">
        <v>31</v>
      </c>
      <c r="D398" s="83">
        <v>0</v>
      </c>
      <c r="E398" s="79" t="b">
        <v>1</v>
      </c>
      <c r="F398" s="83">
        <v>1.2</v>
      </c>
      <c r="G398" s="79" t="s">
        <v>870</v>
      </c>
      <c r="I398" s="100">
        <v>31</v>
      </c>
      <c r="J398" s="100">
        <v>0</v>
      </c>
      <c r="L398" s="100">
        <f t="shared" si="9"/>
        <v>29.8</v>
      </c>
    </row>
    <row r="399" spans="2:12" outlineLevel="1">
      <c r="B399" s="156">
        <v>46080.575416666667</v>
      </c>
      <c r="C399" s="83">
        <v>31</v>
      </c>
      <c r="D399" s="83">
        <v>0</v>
      </c>
      <c r="E399" s="79" t="b">
        <v>1</v>
      </c>
      <c r="F399" s="83">
        <v>1.2</v>
      </c>
      <c r="G399" s="79" t="s">
        <v>871</v>
      </c>
      <c r="I399" s="100">
        <v>31</v>
      </c>
      <c r="J399" s="100">
        <v>0</v>
      </c>
      <c r="L399" s="100">
        <f t="shared" si="9"/>
        <v>29.8</v>
      </c>
    </row>
    <row r="400" spans="2:12" outlineLevel="1">
      <c r="B400" s="156">
        <v>46080.581828703704</v>
      </c>
      <c r="C400" s="83">
        <v>262</v>
      </c>
      <c r="D400" s="83">
        <v>0</v>
      </c>
      <c r="E400" s="79" t="b">
        <v>1</v>
      </c>
      <c r="F400" s="83">
        <v>7.9</v>
      </c>
      <c r="G400" s="79" t="s">
        <v>872</v>
      </c>
      <c r="I400" s="100">
        <v>62</v>
      </c>
      <c r="J400" s="100">
        <v>200</v>
      </c>
      <c r="L400" s="100">
        <f t="shared" si="9"/>
        <v>254.1</v>
      </c>
    </row>
    <row r="401" spans="2:14" outlineLevel="1">
      <c r="B401" s="156">
        <v>46080.592314814814</v>
      </c>
      <c r="C401" s="83">
        <v>62</v>
      </c>
      <c r="D401" s="83">
        <v>0</v>
      </c>
      <c r="E401" s="79" t="b">
        <v>1</v>
      </c>
      <c r="F401" s="83">
        <v>2.1</v>
      </c>
      <c r="G401" s="79" t="s">
        <v>873</v>
      </c>
      <c r="I401" s="100">
        <v>62</v>
      </c>
      <c r="J401" s="100">
        <v>0</v>
      </c>
      <c r="L401" s="100">
        <f t="shared" si="9"/>
        <v>59.9</v>
      </c>
    </row>
    <row r="402" spans="2:14" outlineLevel="1">
      <c r="B402" s="156">
        <v>46081.004583333335</v>
      </c>
      <c r="C402" s="83">
        <v>31</v>
      </c>
      <c r="D402" s="83">
        <v>0</v>
      </c>
      <c r="E402" s="79" t="b">
        <v>1</v>
      </c>
      <c r="F402" s="83">
        <v>1.2</v>
      </c>
      <c r="G402" s="79" t="s">
        <v>874</v>
      </c>
      <c r="I402" s="100">
        <v>31</v>
      </c>
      <c r="J402" s="100">
        <v>0</v>
      </c>
      <c r="L402" s="100">
        <f t="shared" si="9"/>
        <v>29.8</v>
      </c>
    </row>
    <row r="403" spans="2:14" outlineLevel="1">
      <c r="B403" s="156">
        <v>46081.007025462961</v>
      </c>
      <c r="C403" s="83">
        <v>31</v>
      </c>
      <c r="D403" s="83">
        <v>0</v>
      </c>
      <c r="E403" s="79" t="b">
        <v>1</v>
      </c>
      <c r="F403" s="83">
        <v>1.2</v>
      </c>
      <c r="G403" s="79" t="s">
        <v>327</v>
      </c>
      <c r="I403" s="100">
        <v>31</v>
      </c>
      <c r="J403" s="100">
        <v>0</v>
      </c>
      <c r="L403" s="100">
        <f t="shared" si="9"/>
        <v>29.8</v>
      </c>
    </row>
    <row r="404" spans="2:14" outlineLevel="1">
      <c r="B404" s="156">
        <v>46081.023773148147</v>
      </c>
      <c r="C404" s="83">
        <v>131</v>
      </c>
      <c r="D404" s="83">
        <v>0</v>
      </c>
      <c r="E404" s="79" t="b">
        <v>1</v>
      </c>
      <c r="F404" s="83">
        <v>4.0999999999999996</v>
      </c>
      <c r="G404" s="79" t="s">
        <v>875</v>
      </c>
      <c r="I404" s="100">
        <v>31</v>
      </c>
      <c r="J404" s="100">
        <v>100</v>
      </c>
      <c r="L404" s="100">
        <f t="shared" si="9"/>
        <v>126.9</v>
      </c>
    </row>
    <row r="405" spans="2:14" outlineLevel="1">
      <c r="B405" s="156">
        <v>46081.510740740741</v>
      </c>
      <c r="C405" s="83">
        <v>31</v>
      </c>
      <c r="D405" s="83">
        <v>0</v>
      </c>
      <c r="E405" s="79" t="b">
        <v>1</v>
      </c>
      <c r="F405" s="83">
        <v>1.2</v>
      </c>
      <c r="G405" s="79" t="s">
        <v>876</v>
      </c>
      <c r="I405" s="100">
        <v>31</v>
      </c>
      <c r="J405" s="100">
        <v>0</v>
      </c>
      <c r="L405" s="100">
        <f t="shared" ref="L405:L414" si="10">C405-D405-F405</f>
        <v>29.8</v>
      </c>
    </row>
    <row r="406" spans="2:14" outlineLevel="1">
      <c r="B406" s="156">
        <v>46081.622858796298</v>
      </c>
      <c r="C406" s="83">
        <v>62</v>
      </c>
      <c r="D406" s="83">
        <v>0</v>
      </c>
      <c r="E406" s="79" t="b">
        <v>1</v>
      </c>
      <c r="F406" s="83">
        <v>2.1</v>
      </c>
      <c r="G406" s="79" t="s">
        <v>341</v>
      </c>
      <c r="I406" s="100">
        <v>62</v>
      </c>
      <c r="J406" s="100">
        <v>0</v>
      </c>
      <c r="L406" s="100">
        <f t="shared" si="10"/>
        <v>59.9</v>
      </c>
    </row>
    <row r="407" spans="2:14" outlineLevel="1">
      <c r="B407" s="156">
        <v>46081.624363425923</v>
      </c>
      <c r="C407" s="83">
        <v>31</v>
      </c>
      <c r="D407" s="83">
        <v>0</v>
      </c>
      <c r="E407" s="79" t="b">
        <v>1</v>
      </c>
      <c r="F407" s="83">
        <v>1.2</v>
      </c>
      <c r="G407" s="79" t="s">
        <v>877</v>
      </c>
      <c r="I407" s="100">
        <v>31</v>
      </c>
      <c r="J407" s="100">
        <v>0</v>
      </c>
      <c r="L407" s="100">
        <f t="shared" si="10"/>
        <v>29.8</v>
      </c>
    </row>
    <row r="408" spans="2:14" outlineLevel="1">
      <c r="B408" s="156">
        <v>46081.629594907405</v>
      </c>
      <c r="C408" s="83">
        <v>93</v>
      </c>
      <c r="D408" s="83">
        <v>0</v>
      </c>
      <c r="E408" s="79" t="b">
        <v>1</v>
      </c>
      <c r="F408" s="83">
        <v>3</v>
      </c>
      <c r="G408" s="79" t="s">
        <v>343</v>
      </c>
      <c r="I408" s="100">
        <v>93</v>
      </c>
      <c r="J408" s="100">
        <v>0</v>
      </c>
      <c r="L408" s="100">
        <f t="shared" si="10"/>
        <v>90</v>
      </c>
    </row>
    <row r="409" spans="2:14" outlineLevel="1">
      <c r="B409" s="156">
        <v>46081.687986111108</v>
      </c>
      <c r="C409" s="83">
        <v>31</v>
      </c>
      <c r="D409" s="83">
        <v>0</v>
      </c>
      <c r="E409" s="79" t="b">
        <v>1</v>
      </c>
      <c r="F409" s="83">
        <v>1.2</v>
      </c>
      <c r="G409" s="79" t="s">
        <v>878</v>
      </c>
      <c r="I409" s="100">
        <v>31</v>
      </c>
      <c r="J409" s="100">
        <v>0</v>
      </c>
      <c r="L409" s="100">
        <f t="shared" si="10"/>
        <v>29.8</v>
      </c>
    </row>
    <row r="410" spans="2:14" outlineLevel="1">
      <c r="B410" s="156">
        <v>46081.697662037041</v>
      </c>
      <c r="C410" s="83">
        <v>262</v>
      </c>
      <c r="D410" s="83">
        <v>0</v>
      </c>
      <c r="E410" s="79" t="b">
        <v>1</v>
      </c>
      <c r="F410" s="83">
        <v>7.9</v>
      </c>
      <c r="G410" s="79" t="s">
        <v>879</v>
      </c>
      <c r="I410" s="100">
        <v>62</v>
      </c>
      <c r="J410" s="100">
        <v>200</v>
      </c>
      <c r="L410" s="100">
        <f t="shared" si="10"/>
        <v>254.1</v>
      </c>
    </row>
    <row r="411" spans="2:14" outlineLevel="1">
      <c r="B411" s="156">
        <v>46081.86310185185</v>
      </c>
      <c r="C411" s="83">
        <v>31</v>
      </c>
      <c r="D411" s="83">
        <v>0</v>
      </c>
      <c r="E411" s="79" t="b">
        <v>1</v>
      </c>
      <c r="F411" s="83">
        <v>1.2</v>
      </c>
      <c r="G411" s="79" t="s">
        <v>880</v>
      </c>
      <c r="I411" s="100">
        <v>31</v>
      </c>
      <c r="J411" s="100">
        <v>0</v>
      </c>
      <c r="L411" s="100">
        <f t="shared" si="10"/>
        <v>29.8</v>
      </c>
    </row>
    <row r="412" spans="2:14" outlineLevel="1">
      <c r="B412" s="156">
        <v>46081.994097222225</v>
      </c>
      <c r="C412" s="83">
        <v>31</v>
      </c>
      <c r="D412" s="83">
        <v>0</v>
      </c>
      <c r="E412" s="79" t="b">
        <v>1</v>
      </c>
      <c r="F412" s="83">
        <v>1.2</v>
      </c>
      <c r="G412" s="79" t="s">
        <v>881</v>
      </c>
      <c r="I412" s="100">
        <v>31</v>
      </c>
      <c r="J412" s="100">
        <v>0</v>
      </c>
      <c r="L412" s="100">
        <f t="shared" si="10"/>
        <v>29.8</v>
      </c>
    </row>
    <row r="413" spans="2:14" outlineLevel="1">
      <c r="B413" s="156">
        <v>46082.023425925923</v>
      </c>
      <c r="C413" s="83">
        <v>31</v>
      </c>
      <c r="D413" s="83">
        <v>0</v>
      </c>
      <c r="E413" s="79" t="b">
        <v>1</v>
      </c>
      <c r="F413" s="83">
        <v>1.2</v>
      </c>
      <c r="G413" s="79" t="s">
        <v>882</v>
      </c>
      <c r="I413" s="100">
        <v>31</v>
      </c>
      <c r="J413" s="100">
        <v>0</v>
      </c>
      <c r="L413" s="100">
        <f t="shared" si="10"/>
        <v>29.8</v>
      </c>
    </row>
    <row r="414" spans="2:14" outlineLevel="1">
      <c r="B414" s="159">
        <v>46082.199675925927</v>
      </c>
      <c r="C414" s="160">
        <v>31</v>
      </c>
      <c r="D414" s="160">
        <v>0</v>
      </c>
      <c r="E414" s="102" t="b">
        <v>1</v>
      </c>
      <c r="F414" s="160">
        <v>1.2</v>
      </c>
      <c r="G414" s="102" t="s">
        <v>883</v>
      </c>
      <c r="I414" s="161">
        <v>31</v>
      </c>
      <c r="J414" s="161">
        <v>0</v>
      </c>
      <c r="L414" s="161">
        <f t="shared" si="10"/>
        <v>29.8</v>
      </c>
    </row>
    <row r="415" spans="2:14" ht="19" thickBot="1">
      <c r="B415" s="162"/>
      <c r="C415" s="163">
        <f>SUM(C215:C414)</f>
        <v>14757</v>
      </c>
      <c r="D415" s="163">
        <f>SUM(D215:D414)</f>
        <v>300</v>
      </c>
      <c r="E415" s="105"/>
      <c r="F415" s="163">
        <f>SUM(F215:F414)</f>
        <v>478.35999999999967</v>
      </c>
      <c r="G415" s="105"/>
      <c r="H415" s="164" t="s">
        <v>179</v>
      </c>
      <c r="I415" s="165">
        <f>SUM(I215:I414)</f>
        <v>7657</v>
      </c>
      <c r="J415" s="165">
        <f>SUM(J215:J414)</f>
        <v>7100</v>
      </c>
      <c r="L415" s="100">
        <f>SUM(L215:L414)</f>
        <v>13623.639999999956</v>
      </c>
      <c r="N415" s="100">
        <f>L415</f>
        <v>13623.639999999956</v>
      </c>
    </row>
    <row r="416" spans="2:14" ht="19" thickTop="1"/>
    <row r="417" spans="2:12" outlineLevel="1">
      <c r="B417" s="156">
        <v>46082.329837962963</v>
      </c>
      <c r="C417" s="83">
        <v>31</v>
      </c>
      <c r="D417" s="83">
        <v>0</v>
      </c>
      <c r="E417" s="79" t="b">
        <v>1</v>
      </c>
      <c r="F417" s="83">
        <v>1.2</v>
      </c>
      <c r="G417" s="79" t="s">
        <v>884</v>
      </c>
      <c r="I417" s="100">
        <v>31</v>
      </c>
      <c r="J417" s="100">
        <v>0</v>
      </c>
      <c r="L417" s="100">
        <f t="shared" ref="L417:L480" si="11">C417-D417-F417</f>
        <v>29.8</v>
      </c>
    </row>
    <row r="418" spans="2:12" outlineLevel="1">
      <c r="B418" s="156">
        <v>46082.593518518515</v>
      </c>
      <c r="C418" s="83">
        <v>131</v>
      </c>
      <c r="D418" s="83">
        <v>0</v>
      </c>
      <c r="E418" s="79" t="b">
        <v>1</v>
      </c>
      <c r="F418" s="83">
        <v>4.0999999999999996</v>
      </c>
      <c r="G418" s="79" t="s">
        <v>885</v>
      </c>
      <c r="I418" s="100">
        <v>31</v>
      </c>
      <c r="J418" s="100">
        <v>100</v>
      </c>
      <c r="L418" s="100">
        <f t="shared" si="11"/>
        <v>126.9</v>
      </c>
    </row>
    <row r="419" spans="2:12" outlineLevel="1">
      <c r="B419" s="156">
        <v>46082.596307870372</v>
      </c>
      <c r="C419" s="83">
        <v>31</v>
      </c>
      <c r="D419" s="83">
        <v>0</v>
      </c>
      <c r="E419" s="79" t="b">
        <v>1</v>
      </c>
      <c r="F419" s="83">
        <v>1.2</v>
      </c>
      <c r="G419" s="79" t="s">
        <v>886</v>
      </c>
      <c r="I419" s="100">
        <v>31</v>
      </c>
      <c r="J419" s="100">
        <v>0</v>
      </c>
      <c r="L419" s="100">
        <f t="shared" si="11"/>
        <v>29.8</v>
      </c>
    </row>
    <row r="420" spans="2:12" outlineLevel="1">
      <c r="B420" s="156">
        <v>46082.65834490741</v>
      </c>
      <c r="C420" s="83">
        <v>31</v>
      </c>
      <c r="D420" s="83">
        <v>0</v>
      </c>
      <c r="E420" s="79" t="b">
        <v>1</v>
      </c>
      <c r="F420" s="83">
        <v>1.2</v>
      </c>
      <c r="G420" s="79" t="s">
        <v>887</v>
      </c>
      <c r="I420" s="100">
        <v>31</v>
      </c>
      <c r="J420" s="100">
        <v>0</v>
      </c>
      <c r="L420" s="100">
        <f t="shared" si="11"/>
        <v>29.8</v>
      </c>
    </row>
    <row r="421" spans="2:12" outlineLevel="1">
      <c r="B421" s="156">
        <v>46082.671018518522</v>
      </c>
      <c r="C421" s="83">
        <v>31</v>
      </c>
      <c r="D421" s="83">
        <v>0</v>
      </c>
      <c r="E421" s="79" t="b">
        <v>1</v>
      </c>
      <c r="F421" s="83">
        <v>1.2</v>
      </c>
      <c r="G421" s="79" t="s">
        <v>888</v>
      </c>
      <c r="I421" s="100">
        <v>31</v>
      </c>
      <c r="J421" s="100">
        <v>0</v>
      </c>
      <c r="L421" s="100">
        <f t="shared" si="11"/>
        <v>29.8</v>
      </c>
    </row>
    <row r="422" spans="2:12" outlineLevel="1">
      <c r="B422" s="156">
        <v>46082.697013888886</v>
      </c>
      <c r="C422" s="83">
        <v>62</v>
      </c>
      <c r="D422" s="83">
        <v>0</v>
      </c>
      <c r="E422" s="79" t="b">
        <v>1</v>
      </c>
      <c r="F422" s="83">
        <v>2.1</v>
      </c>
      <c r="G422" s="79" t="s">
        <v>345</v>
      </c>
      <c r="I422" s="100">
        <v>62</v>
      </c>
      <c r="J422" s="100">
        <v>0</v>
      </c>
      <c r="L422" s="100">
        <f t="shared" si="11"/>
        <v>59.9</v>
      </c>
    </row>
    <row r="423" spans="2:12" outlineLevel="1">
      <c r="B423" s="156">
        <v>46082.716458333336</v>
      </c>
      <c r="C423" s="83">
        <v>31</v>
      </c>
      <c r="D423" s="83">
        <v>0</v>
      </c>
      <c r="E423" s="79" t="b">
        <v>1</v>
      </c>
      <c r="F423" s="83">
        <v>1.2</v>
      </c>
      <c r="G423" s="79" t="s">
        <v>889</v>
      </c>
      <c r="I423" s="100">
        <v>31</v>
      </c>
      <c r="J423" s="100">
        <v>0</v>
      </c>
      <c r="L423" s="100">
        <f t="shared" si="11"/>
        <v>29.8</v>
      </c>
    </row>
    <row r="424" spans="2:12" outlineLevel="1">
      <c r="B424" s="156">
        <v>46082.756053240744</v>
      </c>
      <c r="C424" s="83">
        <v>93</v>
      </c>
      <c r="D424" s="83">
        <v>0</v>
      </c>
      <c r="E424" s="79" t="b">
        <v>1</v>
      </c>
      <c r="F424" s="83">
        <v>3</v>
      </c>
      <c r="G424" s="79" t="s">
        <v>347</v>
      </c>
      <c r="I424" s="100">
        <v>93</v>
      </c>
      <c r="J424" s="100">
        <v>0</v>
      </c>
      <c r="L424" s="100">
        <f t="shared" si="11"/>
        <v>90</v>
      </c>
    </row>
    <row r="425" spans="2:12" outlineLevel="1">
      <c r="B425" s="156">
        <v>46082.890092592592</v>
      </c>
      <c r="C425" s="83">
        <v>31</v>
      </c>
      <c r="D425" s="83">
        <v>0</v>
      </c>
      <c r="E425" s="79" t="b">
        <v>1</v>
      </c>
      <c r="F425" s="83">
        <v>1.2</v>
      </c>
      <c r="G425" s="79" t="s">
        <v>890</v>
      </c>
      <c r="I425" s="100">
        <v>31</v>
      </c>
      <c r="J425" s="100">
        <v>0</v>
      </c>
      <c r="L425" s="100">
        <f t="shared" si="11"/>
        <v>29.8</v>
      </c>
    </row>
    <row r="426" spans="2:12" outlineLevel="1">
      <c r="B426" s="156">
        <v>46082.949189814812</v>
      </c>
      <c r="C426" s="83">
        <v>31</v>
      </c>
      <c r="D426" s="83">
        <v>0</v>
      </c>
      <c r="E426" s="79" t="b">
        <v>1</v>
      </c>
      <c r="F426" s="83">
        <v>1.2</v>
      </c>
      <c r="G426" s="79" t="s">
        <v>891</v>
      </c>
      <c r="I426" s="100">
        <v>31</v>
      </c>
      <c r="J426" s="100">
        <v>0</v>
      </c>
      <c r="L426" s="100">
        <f t="shared" si="11"/>
        <v>29.8</v>
      </c>
    </row>
    <row r="427" spans="2:12" outlineLevel="1">
      <c r="B427" s="156">
        <v>46083.025127314817</v>
      </c>
      <c r="C427" s="83">
        <v>31</v>
      </c>
      <c r="D427" s="83">
        <v>0</v>
      </c>
      <c r="E427" s="79" t="b">
        <v>1</v>
      </c>
      <c r="F427" s="83">
        <v>1.2</v>
      </c>
      <c r="G427" s="79" t="s">
        <v>596</v>
      </c>
      <c r="I427" s="100">
        <v>31</v>
      </c>
      <c r="J427" s="100">
        <v>0</v>
      </c>
      <c r="L427" s="100">
        <f t="shared" si="11"/>
        <v>29.8</v>
      </c>
    </row>
    <row r="428" spans="2:12" outlineLevel="1">
      <c r="B428" s="156">
        <v>46083.061886574076</v>
      </c>
      <c r="C428" s="83">
        <v>100</v>
      </c>
      <c r="D428" s="83">
        <v>0</v>
      </c>
      <c r="E428" s="79" t="b">
        <v>1</v>
      </c>
      <c r="F428" s="83">
        <v>3.2</v>
      </c>
      <c r="G428" s="79" t="s">
        <v>892</v>
      </c>
      <c r="I428" s="100">
        <v>0</v>
      </c>
      <c r="J428" s="100">
        <v>100</v>
      </c>
      <c r="L428" s="100">
        <f t="shared" si="11"/>
        <v>96.8</v>
      </c>
    </row>
    <row r="429" spans="2:12" outlineLevel="1">
      <c r="B429" s="156">
        <v>46083.148136574076</v>
      </c>
      <c r="C429" s="83">
        <v>62</v>
      </c>
      <c r="D429" s="83">
        <v>0</v>
      </c>
      <c r="E429" s="79" t="b">
        <v>1</v>
      </c>
      <c r="F429" s="83">
        <v>2.1</v>
      </c>
      <c r="G429" s="79" t="s">
        <v>893</v>
      </c>
      <c r="I429" s="100">
        <v>62</v>
      </c>
      <c r="J429" s="100">
        <v>0</v>
      </c>
      <c r="L429" s="100">
        <f t="shared" si="11"/>
        <v>59.9</v>
      </c>
    </row>
    <row r="430" spans="2:12" outlineLevel="1">
      <c r="B430" s="156">
        <v>46083.487847222219</v>
      </c>
      <c r="C430" s="83">
        <v>31</v>
      </c>
      <c r="D430" s="83">
        <v>0</v>
      </c>
      <c r="E430" s="79" t="b">
        <v>1</v>
      </c>
      <c r="F430" s="83">
        <v>1.2</v>
      </c>
      <c r="G430" s="79" t="s">
        <v>894</v>
      </c>
      <c r="I430" s="100">
        <v>31</v>
      </c>
      <c r="J430" s="100">
        <v>0</v>
      </c>
      <c r="L430" s="100">
        <f t="shared" si="11"/>
        <v>29.8</v>
      </c>
    </row>
    <row r="431" spans="2:12" outlineLevel="1">
      <c r="B431" s="156">
        <v>46083.511203703703</v>
      </c>
      <c r="C431" s="83">
        <v>262</v>
      </c>
      <c r="D431" s="83">
        <v>0</v>
      </c>
      <c r="E431" s="79" t="b">
        <v>1</v>
      </c>
      <c r="F431" s="83">
        <v>7.9</v>
      </c>
      <c r="G431" s="79" t="s">
        <v>895</v>
      </c>
      <c r="I431" s="100">
        <v>62</v>
      </c>
      <c r="J431" s="100">
        <v>200</v>
      </c>
      <c r="L431" s="100">
        <f t="shared" si="11"/>
        <v>254.1</v>
      </c>
    </row>
    <row r="432" spans="2:12" outlineLevel="1">
      <c r="B432" s="156">
        <v>46083.59778935185</v>
      </c>
      <c r="C432" s="83">
        <v>31</v>
      </c>
      <c r="D432" s="83">
        <v>0</v>
      </c>
      <c r="E432" s="79" t="b">
        <v>1</v>
      </c>
      <c r="F432" s="83">
        <v>1.2</v>
      </c>
      <c r="G432" s="79" t="s">
        <v>896</v>
      </c>
      <c r="I432" s="100">
        <v>31</v>
      </c>
      <c r="J432" s="100">
        <v>0</v>
      </c>
      <c r="L432" s="100">
        <f t="shared" si="11"/>
        <v>29.8</v>
      </c>
    </row>
    <row r="433" spans="2:12" outlineLevel="1">
      <c r="B433" s="156">
        <v>46083.600925925923</v>
      </c>
      <c r="C433" s="83">
        <v>62</v>
      </c>
      <c r="D433" s="83">
        <v>0</v>
      </c>
      <c r="E433" s="79" t="b">
        <v>1</v>
      </c>
      <c r="F433" s="83">
        <v>2.1</v>
      </c>
      <c r="G433" s="79" t="s">
        <v>897</v>
      </c>
      <c r="I433" s="100">
        <v>62</v>
      </c>
      <c r="J433" s="100">
        <v>0</v>
      </c>
      <c r="L433" s="100">
        <f t="shared" si="11"/>
        <v>59.9</v>
      </c>
    </row>
    <row r="434" spans="2:12" outlineLevel="1">
      <c r="B434" s="156">
        <v>46083.677581018521</v>
      </c>
      <c r="C434" s="83">
        <v>31</v>
      </c>
      <c r="D434" s="83">
        <v>0</v>
      </c>
      <c r="E434" s="79" t="b">
        <v>1</v>
      </c>
      <c r="F434" s="83">
        <v>1.2</v>
      </c>
      <c r="G434" s="79" t="s">
        <v>898</v>
      </c>
      <c r="I434" s="100">
        <v>31</v>
      </c>
      <c r="J434" s="100">
        <v>0</v>
      </c>
      <c r="L434" s="100">
        <f t="shared" si="11"/>
        <v>29.8</v>
      </c>
    </row>
    <row r="435" spans="2:12" outlineLevel="1">
      <c r="B435" s="156">
        <v>46083.739340277774</v>
      </c>
      <c r="C435" s="83">
        <v>31</v>
      </c>
      <c r="D435" s="83">
        <v>0</v>
      </c>
      <c r="E435" s="79" t="b">
        <v>1</v>
      </c>
      <c r="F435" s="83">
        <v>1.2</v>
      </c>
      <c r="G435" s="79" t="s">
        <v>899</v>
      </c>
      <c r="I435" s="100">
        <v>31</v>
      </c>
      <c r="J435" s="100">
        <v>0</v>
      </c>
      <c r="L435" s="100">
        <f t="shared" si="11"/>
        <v>29.8</v>
      </c>
    </row>
    <row r="436" spans="2:12" outlineLevel="1">
      <c r="B436" s="156">
        <v>46083.770057870373</v>
      </c>
      <c r="C436" s="83">
        <v>31</v>
      </c>
      <c r="D436" s="83">
        <v>0</v>
      </c>
      <c r="E436" s="79" t="b">
        <v>1</v>
      </c>
      <c r="F436" s="83">
        <v>1.2</v>
      </c>
      <c r="G436" s="79" t="s">
        <v>900</v>
      </c>
      <c r="I436" s="100">
        <v>31</v>
      </c>
      <c r="J436" s="100">
        <v>0</v>
      </c>
      <c r="L436" s="100">
        <f t="shared" si="11"/>
        <v>29.8</v>
      </c>
    </row>
    <row r="437" spans="2:12" outlineLevel="1">
      <c r="B437" s="156">
        <v>46083.778923611113</v>
      </c>
      <c r="C437" s="83">
        <v>62</v>
      </c>
      <c r="D437" s="83">
        <v>0</v>
      </c>
      <c r="E437" s="79" t="b">
        <v>1</v>
      </c>
      <c r="F437" s="83">
        <v>2.1</v>
      </c>
      <c r="G437" s="79" t="s">
        <v>901</v>
      </c>
      <c r="I437" s="100">
        <v>62</v>
      </c>
      <c r="J437" s="100">
        <v>0</v>
      </c>
      <c r="L437" s="100">
        <f t="shared" si="11"/>
        <v>59.9</v>
      </c>
    </row>
    <row r="438" spans="2:12" outlineLevel="1">
      <c r="B438" s="156">
        <v>46083.797395833331</v>
      </c>
      <c r="C438" s="83">
        <v>62</v>
      </c>
      <c r="D438" s="83">
        <v>0</v>
      </c>
      <c r="E438" s="79" t="b">
        <v>1</v>
      </c>
      <c r="F438" s="83">
        <v>2.1</v>
      </c>
      <c r="G438" s="79" t="s">
        <v>902</v>
      </c>
      <c r="I438" s="100">
        <v>62</v>
      </c>
      <c r="J438" s="100">
        <v>0</v>
      </c>
      <c r="L438" s="100">
        <f t="shared" si="11"/>
        <v>59.9</v>
      </c>
    </row>
    <row r="439" spans="2:12" outlineLevel="1">
      <c r="B439" s="156">
        <v>46083.803749999999</v>
      </c>
      <c r="C439" s="83">
        <v>93</v>
      </c>
      <c r="D439" s="83">
        <v>0</v>
      </c>
      <c r="E439" s="79" t="b">
        <v>1</v>
      </c>
      <c r="F439" s="83">
        <v>3</v>
      </c>
      <c r="G439" s="79" t="s">
        <v>903</v>
      </c>
      <c r="I439" s="100">
        <v>93</v>
      </c>
      <c r="J439" s="100">
        <v>0</v>
      </c>
      <c r="L439" s="100">
        <f t="shared" si="11"/>
        <v>90</v>
      </c>
    </row>
    <row r="440" spans="2:12" outlineLevel="1">
      <c r="B440" s="156">
        <v>46084.026006944441</v>
      </c>
      <c r="C440" s="83">
        <v>31</v>
      </c>
      <c r="D440" s="83">
        <v>0</v>
      </c>
      <c r="E440" s="79" t="b">
        <v>1</v>
      </c>
      <c r="F440" s="83">
        <v>1.2</v>
      </c>
      <c r="G440" s="79" t="s">
        <v>904</v>
      </c>
      <c r="I440" s="100">
        <v>31</v>
      </c>
      <c r="J440" s="100">
        <v>0</v>
      </c>
      <c r="L440" s="100">
        <f t="shared" si="11"/>
        <v>29.8</v>
      </c>
    </row>
    <row r="441" spans="2:12" outlineLevel="1">
      <c r="B441" s="156">
        <v>46084.027777777781</v>
      </c>
      <c r="C441" s="83">
        <v>31</v>
      </c>
      <c r="D441" s="83">
        <v>0</v>
      </c>
      <c r="E441" s="79" t="b">
        <v>1</v>
      </c>
      <c r="F441" s="83">
        <v>1.2</v>
      </c>
      <c r="G441" s="79" t="s">
        <v>905</v>
      </c>
      <c r="I441" s="100">
        <v>31</v>
      </c>
      <c r="J441" s="100">
        <v>0</v>
      </c>
      <c r="L441" s="100">
        <f t="shared" si="11"/>
        <v>29.8</v>
      </c>
    </row>
    <row r="442" spans="2:12" outlineLevel="1">
      <c r="B442" s="156">
        <v>46084.103854166664</v>
      </c>
      <c r="C442" s="83">
        <v>31</v>
      </c>
      <c r="D442" s="83">
        <v>0</v>
      </c>
      <c r="E442" s="79" t="b">
        <v>1</v>
      </c>
      <c r="F442" s="83">
        <v>1.2</v>
      </c>
      <c r="G442" s="79" t="s">
        <v>906</v>
      </c>
      <c r="I442" s="100">
        <v>31</v>
      </c>
      <c r="J442" s="100">
        <v>0</v>
      </c>
      <c r="L442" s="100">
        <f t="shared" si="11"/>
        <v>29.8</v>
      </c>
    </row>
    <row r="443" spans="2:12" outlineLevel="1">
      <c r="B443" s="156">
        <v>46084.125914351855</v>
      </c>
      <c r="C443" s="83">
        <v>131</v>
      </c>
      <c r="D443" s="83">
        <v>0</v>
      </c>
      <c r="E443" s="79" t="b">
        <v>1</v>
      </c>
      <c r="F443" s="83">
        <v>4.0999999999999996</v>
      </c>
      <c r="G443" s="79" t="s">
        <v>907</v>
      </c>
      <c r="I443" s="100">
        <v>31</v>
      </c>
      <c r="J443" s="100">
        <v>100</v>
      </c>
      <c r="L443" s="100">
        <f t="shared" si="11"/>
        <v>126.9</v>
      </c>
    </row>
    <row r="444" spans="2:12" outlineLevel="1">
      <c r="B444" s="156">
        <v>46084.50885416667</v>
      </c>
      <c r="C444" s="83">
        <v>131</v>
      </c>
      <c r="D444" s="83">
        <v>0</v>
      </c>
      <c r="E444" s="79" t="b">
        <v>1</v>
      </c>
      <c r="F444" s="83">
        <v>4.0999999999999996</v>
      </c>
      <c r="G444" s="79" t="s">
        <v>908</v>
      </c>
      <c r="I444" s="100">
        <v>31</v>
      </c>
      <c r="J444" s="100">
        <v>100</v>
      </c>
      <c r="L444" s="100">
        <f t="shared" si="11"/>
        <v>126.9</v>
      </c>
    </row>
    <row r="445" spans="2:12" outlineLevel="1">
      <c r="B445" s="156">
        <v>46084.51635416667</v>
      </c>
      <c r="C445" s="83">
        <v>62</v>
      </c>
      <c r="D445" s="83">
        <v>0</v>
      </c>
      <c r="E445" s="79" t="b">
        <v>1</v>
      </c>
      <c r="F445" s="83">
        <v>2.1</v>
      </c>
      <c r="G445" s="79" t="s">
        <v>909</v>
      </c>
      <c r="I445" s="100">
        <v>62</v>
      </c>
      <c r="J445" s="100">
        <v>0</v>
      </c>
      <c r="L445" s="100">
        <f t="shared" si="11"/>
        <v>59.9</v>
      </c>
    </row>
    <row r="446" spans="2:12" outlineLevel="1">
      <c r="B446" s="156">
        <v>46084.579791666663</v>
      </c>
      <c r="C446" s="83">
        <v>262</v>
      </c>
      <c r="D446" s="83">
        <v>0</v>
      </c>
      <c r="E446" s="79" t="b">
        <v>1</v>
      </c>
      <c r="F446" s="83">
        <v>7.9</v>
      </c>
      <c r="G446" s="79" t="s">
        <v>910</v>
      </c>
      <c r="I446" s="100">
        <v>62</v>
      </c>
      <c r="J446" s="100">
        <v>200</v>
      </c>
      <c r="L446" s="100">
        <f t="shared" si="11"/>
        <v>254.1</v>
      </c>
    </row>
    <row r="447" spans="2:12" outlineLevel="1">
      <c r="B447" s="156">
        <v>46084.619479166664</v>
      </c>
      <c r="C447" s="83">
        <v>100</v>
      </c>
      <c r="D447" s="83">
        <v>0</v>
      </c>
      <c r="E447" s="79" t="b">
        <v>1</v>
      </c>
      <c r="F447" s="83">
        <v>3.2</v>
      </c>
      <c r="G447" s="79" t="s">
        <v>911</v>
      </c>
      <c r="I447" s="100">
        <v>0</v>
      </c>
      <c r="J447" s="100">
        <v>100</v>
      </c>
      <c r="L447" s="100">
        <f t="shared" si="11"/>
        <v>96.8</v>
      </c>
    </row>
    <row r="448" spans="2:12" outlineLevel="1">
      <c r="B448" s="156">
        <v>46084.655081018522</v>
      </c>
      <c r="C448" s="83">
        <v>62</v>
      </c>
      <c r="D448" s="83">
        <v>0</v>
      </c>
      <c r="E448" s="79" t="b">
        <v>1</v>
      </c>
      <c r="F448" s="83">
        <v>2.1</v>
      </c>
      <c r="G448" s="79" t="s">
        <v>912</v>
      </c>
      <c r="I448" s="100">
        <v>62</v>
      </c>
      <c r="J448" s="100">
        <v>0</v>
      </c>
      <c r="L448" s="100">
        <f t="shared" si="11"/>
        <v>59.9</v>
      </c>
    </row>
    <row r="449" spans="2:12" outlineLevel="1">
      <c r="B449" s="156">
        <v>46084.732939814814</v>
      </c>
      <c r="C449" s="83">
        <v>31</v>
      </c>
      <c r="D449" s="83">
        <v>0</v>
      </c>
      <c r="E449" s="79" t="b">
        <v>1</v>
      </c>
      <c r="F449" s="83">
        <v>1.2</v>
      </c>
      <c r="G449" s="79" t="s">
        <v>913</v>
      </c>
      <c r="I449" s="100">
        <v>31</v>
      </c>
      <c r="J449" s="100">
        <v>0</v>
      </c>
      <c r="L449" s="100">
        <f t="shared" si="11"/>
        <v>29.8</v>
      </c>
    </row>
    <row r="450" spans="2:12" outlineLevel="1">
      <c r="B450" s="156">
        <v>46084.861157407409</v>
      </c>
      <c r="C450" s="83">
        <v>131</v>
      </c>
      <c r="D450" s="83">
        <v>0</v>
      </c>
      <c r="E450" s="79" t="b">
        <v>1</v>
      </c>
      <c r="F450" s="83">
        <v>4.0999999999999996</v>
      </c>
      <c r="G450" s="79" t="s">
        <v>914</v>
      </c>
      <c r="I450" s="100">
        <v>31</v>
      </c>
      <c r="J450" s="100">
        <v>100</v>
      </c>
      <c r="L450" s="100">
        <f t="shared" si="11"/>
        <v>126.9</v>
      </c>
    </row>
    <row r="451" spans="2:12" outlineLevel="1">
      <c r="B451" s="156">
        <v>46084.921979166669</v>
      </c>
      <c r="C451" s="83">
        <v>31</v>
      </c>
      <c r="D451" s="83">
        <v>0</v>
      </c>
      <c r="E451" s="79" t="b">
        <v>1</v>
      </c>
      <c r="F451" s="83">
        <v>1.2</v>
      </c>
      <c r="G451" s="79" t="s">
        <v>915</v>
      </c>
      <c r="I451" s="100">
        <v>31</v>
      </c>
      <c r="J451" s="100">
        <v>0</v>
      </c>
      <c r="L451" s="100">
        <f t="shared" si="11"/>
        <v>29.8</v>
      </c>
    </row>
    <row r="452" spans="2:12" outlineLevel="1">
      <c r="B452" s="156">
        <v>46084.954525462963</v>
      </c>
      <c r="C452" s="83">
        <v>62</v>
      </c>
      <c r="D452" s="83">
        <v>0</v>
      </c>
      <c r="E452" s="79" t="b">
        <v>1</v>
      </c>
      <c r="F452" s="83">
        <v>2.1</v>
      </c>
      <c r="G452" s="79" t="s">
        <v>355</v>
      </c>
      <c r="I452" s="100">
        <v>62</v>
      </c>
      <c r="J452" s="100">
        <v>0</v>
      </c>
      <c r="L452" s="100">
        <f t="shared" si="11"/>
        <v>59.9</v>
      </c>
    </row>
    <row r="453" spans="2:12" outlineLevel="1">
      <c r="B453" s="156">
        <v>46084.9925</v>
      </c>
      <c r="C453" s="83">
        <v>100</v>
      </c>
      <c r="D453" s="83">
        <v>0</v>
      </c>
      <c r="E453" s="79" t="b">
        <v>1</v>
      </c>
      <c r="F453" s="83">
        <v>3.2</v>
      </c>
      <c r="G453" s="79" t="s">
        <v>357</v>
      </c>
      <c r="I453" s="100">
        <v>0</v>
      </c>
      <c r="J453" s="100">
        <v>100</v>
      </c>
      <c r="L453" s="100">
        <f t="shared" si="11"/>
        <v>96.8</v>
      </c>
    </row>
    <row r="454" spans="2:12" outlineLevel="1">
      <c r="B454" s="156">
        <v>46084.995439814818</v>
      </c>
      <c r="C454" s="83">
        <v>62</v>
      </c>
      <c r="D454" s="83">
        <v>0</v>
      </c>
      <c r="E454" s="79" t="b">
        <v>1</v>
      </c>
      <c r="F454" s="83">
        <v>2.1</v>
      </c>
      <c r="G454" s="79" t="s">
        <v>357</v>
      </c>
      <c r="I454" s="100">
        <v>62</v>
      </c>
      <c r="J454" s="100">
        <v>0</v>
      </c>
      <c r="L454" s="100">
        <f t="shared" si="11"/>
        <v>59.9</v>
      </c>
    </row>
    <row r="455" spans="2:12" outlineLevel="1">
      <c r="B455" s="156">
        <v>46085.114699074074</v>
      </c>
      <c r="C455" s="83">
        <v>31</v>
      </c>
      <c r="D455" s="83">
        <v>0</v>
      </c>
      <c r="E455" s="79" t="b">
        <v>1</v>
      </c>
      <c r="F455" s="83">
        <v>1.2</v>
      </c>
      <c r="G455" s="79" t="s">
        <v>916</v>
      </c>
      <c r="I455" s="100">
        <v>31</v>
      </c>
      <c r="J455" s="100">
        <v>0</v>
      </c>
      <c r="L455" s="100">
        <f t="shared" si="11"/>
        <v>29.8</v>
      </c>
    </row>
    <row r="456" spans="2:12" outlineLevel="1">
      <c r="B456" s="156">
        <v>46085.184398148151</v>
      </c>
      <c r="C456" s="83">
        <v>131</v>
      </c>
      <c r="D456" s="83">
        <v>0</v>
      </c>
      <c r="E456" s="79" t="b">
        <v>1</v>
      </c>
      <c r="F456" s="83">
        <v>4.0999999999999996</v>
      </c>
      <c r="G456" s="79" t="s">
        <v>917</v>
      </c>
      <c r="I456" s="100">
        <v>31</v>
      </c>
      <c r="J456" s="100">
        <v>100</v>
      </c>
      <c r="L456" s="100">
        <f t="shared" si="11"/>
        <v>126.9</v>
      </c>
    </row>
    <row r="457" spans="2:12" outlineLevel="1">
      <c r="B457" s="156">
        <v>46085.632905092592</v>
      </c>
      <c r="C457" s="83">
        <v>31</v>
      </c>
      <c r="D457" s="83">
        <v>0</v>
      </c>
      <c r="E457" s="79" t="b">
        <v>1</v>
      </c>
      <c r="F457" s="83">
        <v>1.2</v>
      </c>
      <c r="G457" s="79" t="s">
        <v>918</v>
      </c>
      <c r="I457" s="100">
        <v>31</v>
      </c>
      <c r="J457" s="100">
        <v>0</v>
      </c>
      <c r="L457" s="100">
        <f t="shared" si="11"/>
        <v>29.8</v>
      </c>
    </row>
    <row r="458" spans="2:12" outlineLevel="1">
      <c r="B458" s="156">
        <v>46086.043078703704</v>
      </c>
      <c r="C458" s="83">
        <v>62</v>
      </c>
      <c r="D458" s="83">
        <v>0</v>
      </c>
      <c r="E458" s="79" t="b">
        <v>1</v>
      </c>
      <c r="F458" s="83">
        <v>2.1</v>
      </c>
      <c r="G458" s="79" t="s">
        <v>919</v>
      </c>
      <c r="I458" s="100">
        <v>62</v>
      </c>
      <c r="J458" s="100">
        <v>0</v>
      </c>
      <c r="L458" s="100">
        <f t="shared" si="11"/>
        <v>59.9</v>
      </c>
    </row>
    <row r="459" spans="2:12" outlineLevel="1">
      <c r="B459" s="156">
        <v>46086.091504629629</v>
      </c>
      <c r="C459" s="83">
        <v>100</v>
      </c>
      <c r="D459" s="83">
        <v>0</v>
      </c>
      <c r="E459" s="79" t="b">
        <v>1</v>
      </c>
      <c r="F459" s="83">
        <v>3.2</v>
      </c>
      <c r="G459" s="79" t="s">
        <v>707</v>
      </c>
      <c r="I459" s="100">
        <v>0</v>
      </c>
      <c r="J459" s="100">
        <v>100</v>
      </c>
      <c r="L459" s="100">
        <f t="shared" si="11"/>
        <v>96.8</v>
      </c>
    </row>
    <row r="460" spans="2:12" outlineLevel="1">
      <c r="B460" s="156">
        <v>46086.169409722221</v>
      </c>
      <c r="C460" s="83">
        <v>131</v>
      </c>
      <c r="D460" s="83">
        <v>0</v>
      </c>
      <c r="E460" s="79" t="b">
        <v>1</v>
      </c>
      <c r="F460" s="83">
        <v>4.0999999999999996</v>
      </c>
      <c r="G460" s="79" t="s">
        <v>920</v>
      </c>
      <c r="I460" s="100">
        <v>31</v>
      </c>
      <c r="J460" s="100">
        <v>100</v>
      </c>
      <c r="L460" s="100">
        <f t="shared" si="11"/>
        <v>126.9</v>
      </c>
    </row>
    <row r="461" spans="2:12" outlineLevel="1">
      <c r="B461" s="156">
        <v>46086.508020833331</v>
      </c>
      <c r="C461" s="83">
        <v>31</v>
      </c>
      <c r="D461" s="83">
        <v>0</v>
      </c>
      <c r="E461" s="79" t="b">
        <v>1</v>
      </c>
      <c r="F461" s="83">
        <v>1.2</v>
      </c>
      <c r="G461" s="79" t="s">
        <v>921</v>
      </c>
      <c r="I461" s="100">
        <v>31</v>
      </c>
      <c r="J461" s="100">
        <v>0</v>
      </c>
      <c r="L461" s="100">
        <f t="shared" si="11"/>
        <v>29.8</v>
      </c>
    </row>
    <row r="462" spans="2:12" outlineLevel="1">
      <c r="B462" s="156">
        <v>46086.530057870368</v>
      </c>
      <c r="C462" s="83">
        <v>31</v>
      </c>
      <c r="D462" s="83">
        <v>0</v>
      </c>
      <c r="E462" s="79" t="b">
        <v>1</v>
      </c>
      <c r="F462" s="83">
        <v>1.2</v>
      </c>
      <c r="G462" s="79" t="s">
        <v>922</v>
      </c>
      <c r="I462" s="100">
        <v>31</v>
      </c>
      <c r="J462" s="100">
        <v>0</v>
      </c>
      <c r="L462" s="100">
        <f t="shared" si="11"/>
        <v>29.8</v>
      </c>
    </row>
    <row r="463" spans="2:12" outlineLevel="1">
      <c r="B463" s="156">
        <v>46086.623124999998</v>
      </c>
      <c r="C463" s="83">
        <v>31</v>
      </c>
      <c r="D463" s="83">
        <v>0</v>
      </c>
      <c r="E463" s="79" t="b">
        <v>1</v>
      </c>
      <c r="F463" s="83">
        <v>1.2</v>
      </c>
      <c r="G463" s="79" t="s">
        <v>923</v>
      </c>
      <c r="I463" s="100">
        <v>31</v>
      </c>
      <c r="J463" s="100">
        <v>0</v>
      </c>
      <c r="L463" s="100">
        <f t="shared" si="11"/>
        <v>29.8</v>
      </c>
    </row>
    <row r="464" spans="2:12" outlineLevel="1">
      <c r="B464" s="156">
        <v>46086.64508101852</v>
      </c>
      <c r="C464" s="83">
        <v>93</v>
      </c>
      <c r="D464" s="83">
        <v>0</v>
      </c>
      <c r="E464" s="79" t="b">
        <v>1</v>
      </c>
      <c r="F464" s="83">
        <v>3</v>
      </c>
      <c r="G464" s="79" t="s">
        <v>924</v>
      </c>
      <c r="I464" s="100">
        <v>93</v>
      </c>
      <c r="J464" s="100">
        <v>0</v>
      </c>
      <c r="L464" s="100">
        <f t="shared" si="11"/>
        <v>90</v>
      </c>
    </row>
    <row r="465" spans="2:12" outlineLevel="1">
      <c r="B465" s="156">
        <v>46086.666574074072</v>
      </c>
      <c r="C465" s="83">
        <v>31</v>
      </c>
      <c r="D465" s="83">
        <v>0</v>
      </c>
      <c r="E465" s="79" t="b">
        <v>1</v>
      </c>
      <c r="F465" s="83">
        <v>1.2</v>
      </c>
      <c r="G465" s="79" t="s">
        <v>925</v>
      </c>
      <c r="I465" s="100">
        <v>31</v>
      </c>
      <c r="J465" s="100">
        <v>0</v>
      </c>
      <c r="L465" s="100">
        <f t="shared" si="11"/>
        <v>29.8</v>
      </c>
    </row>
    <row r="466" spans="2:12" outlineLevel="1">
      <c r="B466" s="156">
        <v>46086.704050925924</v>
      </c>
      <c r="C466" s="83">
        <v>131</v>
      </c>
      <c r="D466" s="83">
        <v>0</v>
      </c>
      <c r="E466" s="79" t="b">
        <v>1</v>
      </c>
      <c r="F466" s="83">
        <v>4.0999999999999996</v>
      </c>
      <c r="G466" s="79" t="s">
        <v>926</v>
      </c>
      <c r="I466" s="100">
        <v>31</v>
      </c>
      <c r="J466" s="100">
        <v>100</v>
      </c>
      <c r="L466" s="100">
        <f t="shared" si="11"/>
        <v>126.9</v>
      </c>
    </row>
    <row r="467" spans="2:12" outlineLevel="1">
      <c r="B467" s="156">
        <v>46086.712847222225</v>
      </c>
      <c r="C467" s="83">
        <v>31</v>
      </c>
      <c r="D467" s="83">
        <v>0</v>
      </c>
      <c r="E467" s="79" t="b">
        <v>1</v>
      </c>
      <c r="F467" s="83">
        <v>1.2</v>
      </c>
      <c r="G467" s="79" t="s">
        <v>927</v>
      </c>
      <c r="I467" s="100">
        <v>31</v>
      </c>
      <c r="J467" s="100">
        <v>0</v>
      </c>
      <c r="L467" s="100">
        <f t="shared" si="11"/>
        <v>29.8</v>
      </c>
    </row>
    <row r="468" spans="2:12" outlineLevel="1">
      <c r="B468" s="156">
        <v>46086.789687500001</v>
      </c>
      <c r="C468" s="83">
        <v>31</v>
      </c>
      <c r="D468" s="83">
        <v>0</v>
      </c>
      <c r="E468" s="79" t="b">
        <v>1</v>
      </c>
      <c r="F468" s="83">
        <v>1.2</v>
      </c>
      <c r="G468" s="79" t="s">
        <v>928</v>
      </c>
      <c r="I468" s="100">
        <v>31</v>
      </c>
      <c r="J468" s="100">
        <v>0</v>
      </c>
      <c r="L468" s="100">
        <f t="shared" si="11"/>
        <v>29.8</v>
      </c>
    </row>
    <row r="469" spans="2:12" outlineLevel="1">
      <c r="B469" s="156">
        <v>46086.792083333334</v>
      </c>
      <c r="C469" s="83">
        <v>100</v>
      </c>
      <c r="D469" s="83">
        <v>0</v>
      </c>
      <c r="E469" s="79" t="b">
        <v>1</v>
      </c>
      <c r="F469" s="83">
        <v>3.2</v>
      </c>
      <c r="G469" s="79" t="s">
        <v>685</v>
      </c>
      <c r="I469" s="100">
        <v>0</v>
      </c>
      <c r="J469" s="100">
        <v>100</v>
      </c>
      <c r="L469" s="100">
        <f t="shared" si="11"/>
        <v>96.8</v>
      </c>
    </row>
    <row r="470" spans="2:12" outlineLevel="1">
      <c r="B470" s="156">
        <v>46086.807129629633</v>
      </c>
      <c r="C470" s="83">
        <v>31</v>
      </c>
      <c r="D470" s="83">
        <v>0</v>
      </c>
      <c r="E470" s="79" t="b">
        <v>1</v>
      </c>
      <c r="F470" s="83">
        <v>1.2</v>
      </c>
      <c r="G470" s="79" t="s">
        <v>929</v>
      </c>
      <c r="I470" s="100">
        <v>31</v>
      </c>
      <c r="J470" s="100">
        <v>0</v>
      </c>
      <c r="L470" s="100">
        <f t="shared" si="11"/>
        <v>29.8</v>
      </c>
    </row>
    <row r="471" spans="2:12" outlineLevel="1">
      <c r="B471" s="156">
        <v>46086.878738425927</v>
      </c>
      <c r="C471" s="83">
        <v>124</v>
      </c>
      <c r="D471" s="83">
        <v>0</v>
      </c>
      <c r="E471" s="79" t="b">
        <v>1</v>
      </c>
      <c r="F471" s="83">
        <v>3.9</v>
      </c>
      <c r="G471" s="79" t="s">
        <v>363</v>
      </c>
      <c r="I471" s="100">
        <v>124</v>
      </c>
      <c r="J471" s="100">
        <v>0</v>
      </c>
      <c r="L471" s="100">
        <f t="shared" si="11"/>
        <v>120.1</v>
      </c>
    </row>
    <row r="472" spans="2:12" outlineLevel="1">
      <c r="B472" s="156">
        <v>46086.933472222219</v>
      </c>
      <c r="C472" s="83">
        <v>31</v>
      </c>
      <c r="D472" s="83">
        <v>0</v>
      </c>
      <c r="E472" s="79" t="b">
        <v>1</v>
      </c>
      <c r="F472" s="83">
        <v>1.2</v>
      </c>
      <c r="G472" s="79" t="s">
        <v>930</v>
      </c>
      <c r="I472" s="100">
        <v>31</v>
      </c>
      <c r="J472" s="100">
        <v>0</v>
      </c>
      <c r="L472" s="100">
        <f t="shared" si="11"/>
        <v>29.8</v>
      </c>
    </row>
    <row r="473" spans="2:12" outlineLevel="1">
      <c r="B473" s="156">
        <v>46087.223124999997</v>
      </c>
      <c r="C473" s="83">
        <v>31</v>
      </c>
      <c r="D473" s="83">
        <v>0</v>
      </c>
      <c r="E473" s="79" t="b">
        <v>1</v>
      </c>
      <c r="F473" s="83">
        <v>1.2</v>
      </c>
      <c r="G473" s="79" t="s">
        <v>931</v>
      </c>
      <c r="I473" s="100">
        <v>31</v>
      </c>
      <c r="J473" s="100">
        <v>0</v>
      </c>
      <c r="L473" s="100">
        <f t="shared" si="11"/>
        <v>29.8</v>
      </c>
    </row>
    <row r="474" spans="2:12" outlineLevel="1">
      <c r="B474" s="156">
        <v>46087.226921296293</v>
      </c>
      <c r="C474" s="83">
        <v>31</v>
      </c>
      <c r="D474" s="83">
        <v>0</v>
      </c>
      <c r="E474" s="79" t="b">
        <v>1</v>
      </c>
      <c r="F474" s="83">
        <v>1.2</v>
      </c>
      <c r="G474" s="79" t="s">
        <v>931</v>
      </c>
      <c r="I474" s="100">
        <v>31</v>
      </c>
      <c r="J474" s="100">
        <v>0</v>
      </c>
      <c r="L474" s="100">
        <f t="shared" si="11"/>
        <v>29.8</v>
      </c>
    </row>
    <row r="475" spans="2:12" outlineLevel="1">
      <c r="B475" s="156">
        <v>46087.84034722222</v>
      </c>
      <c r="C475" s="83">
        <v>31</v>
      </c>
      <c r="D475" s="83">
        <v>0</v>
      </c>
      <c r="E475" s="79" t="b">
        <v>1</v>
      </c>
      <c r="F475" s="83">
        <v>1.2</v>
      </c>
      <c r="G475" s="79" t="s">
        <v>932</v>
      </c>
      <c r="I475" s="100">
        <v>31</v>
      </c>
      <c r="J475" s="100">
        <v>0</v>
      </c>
      <c r="L475" s="100">
        <f t="shared" si="11"/>
        <v>29.8</v>
      </c>
    </row>
    <row r="476" spans="2:12" outlineLevel="1">
      <c r="B476" s="156">
        <v>46087.922118055554</v>
      </c>
      <c r="C476" s="83">
        <v>62</v>
      </c>
      <c r="D476" s="83">
        <v>0</v>
      </c>
      <c r="E476" s="79" t="b">
        <v>1</v>
      </c>
      <c r="F476" s="83">
        <v>2.1</v>
      </c>
      <c r="G476" s="79" t="s">
        <v>933</v>
      </c>
      <c r="I476" s="100">
        <v>62</v>
      </c>
      <c r="J476" s="100">
        <v>0</v>
      </c>
      <c r="L476" s="100">
        <f t="shared" si="11"/>
        <v>59.9</v>
      </c>
    </row>
    <row r="477" spans="2:12" outlineLevel="1">
      <c r="B477" s="156">
        <v>46087.975590277776</v>
      </c>
      <c r="C477" s="83">
        <v>131</v>
      </c>
      <c r="D477" s="83">
        <v>0</v>
      </c>
      <c r="E477" s="79" t="b">
        <v>1</v>
      </c>
      <c r="F477" s="83">
        <v>4.0999999999999996</v>
      </c>
      <c r="G477" s="79" t="s">
        <v>934</v>
      </c>
      <c r="I477" s="100">
        <v>31</v>
      </c>
      <c r="J477" s="100">
        <v>100</v>
      </c>
      <c r="L477" s="100">
        <f t="shared" si="11"/>
        <v>126.9</v>
      </c>
    </row>
    <row r="478" spans="2:12" outlineLevel="1">
      <c r="B478" s="156">
        <v>46088.187731481485</v>
      </c>
      <c r="C478" s="83">
        <v>31</v>
      </c>
      <c r="D478" s="83">
        <v>0</v>
      </c>
      <c r="E478" s="79" t="b">
        <v>1</v>
      </c>
      <c r="F478" s="83">
        <v>1.2</v>
      </c>
      <c r="G478" s="79" t="s">
        <v>935</v>
      </c>
      <c r="I478" s="100">
        <v>31</v>
      </c>
      <c r="J478" s="100">
        <v>0</v>
      </c>
      <c r="L478" s="100">
        <f t="shared" si="11"/>
        <v>29.8</v>
      </c>
    </row>
    <row r="479" spans="2:12" outlineLevel="1">
      <c r="B479" s="156">
        <v>46088.531006944446</v>
      </c>
      <c r="C479" s="83">
        <v>31</v>
      </c>
      <c r="D479" s="83">
        <v>0</v>
      </c>
      <c r="E479" s="79" t="b">
        <v>1</v>
      </c>
      <c r="F479" s="83">
        <v>1.2</v>
      </c>
      <c r="G479" s="79" t="s">
        <v>936</v>
      </c>
      <c r="I479" s="100">
        <v>31</v>
      </c>
      <c r="J479" s="100">
        <v>0</v>
      </c>
      <c r="L479" s="100">
        <f t="shared" si="11"/>
        <v>29.8</v>
      </c>
    </row>
    <row r="480" spans="2:12" outlineLevel="1">
      <c r="B480" s="156">
        <v>46088.536990740744</v>
      </c>
      <c r="C480" s="83">
        <v>31</v>
      </c>
      <c r="D480" s="83">
        <v>0</v>
      </c>
      <c r="E480" s="79" t="b">
        <v>1</v>
      </c>
      <c r="F480" s="83">
        <v>1.2</v>
      </c>
      <c r="G480" s="79" t="s">
        <v>936</v>
      </c>
      <c r="I480" s="100">
        <v>31</v>
      </c>
      <c r="J480" s="100">
        <v>0</v>
      </c>
      <c r="L480" s="100">
        <f t="shared" si="11"/>
        <v>29.8</v>
      </c>
    </row>
    <row r="481" spans="2:12" outlineLevel="1">
      <c r="B481" s="156">
        <v>46088.580925925926</v>
      </c>
      <c r="C481" s="83">
        <v>131</v>
      </c>
      <c r="D481" s="83">
        <v>0</v>
      </c>
      <c r="E481" s="79" t="b">
        <v>1</v>
      </c>
      <c r="F481" s="83">
        <v>4.0999999999999996</v>
      </c>
      <c r="G481" s="79" t="s">
        <v>937</v>
      </c>
      <c r="I481" s="100">
        <v>31</v>
      </c>
      <c r="J481" s="100">
        <v>100</v>
      </c>
      <c r="L481" s="100">
        <f t="shared" ref="L481:L544" si="12">C481-D481-F481</f>
        <v>126.9</v>
      </c>
    </row>
    <row r="482" spans="2:12" outlineLevel="1">
      <c r="B482" s="156">
        <v>46088.647962962961</v>
      </c>
      <c r="C482" s="83">
        <v>31</v>
      </c>
      <c r="D482" s="83">
        <v>0</v>
      </c>
      <c r="E482" s="79" t="b">
        <v>1</v>
      </c>
      <c r="F482" s="83">
        <v>1.2</v>
      </c>
      <c r="G482" s="79" t="s">
        <v>938</v>
      </c>
      <c r="I482" s="100">
        <v>31</v>
      </c>
      <c r="J482" s="100">
        <v>0</v>
      </c>
      <c r="L482" s="100">
        <f t="shared" si="12"/>
        <v>29.8</v>
      </c>
    </row>
    <row r="483" spans="2:12" outlineLevel="1">
      <c r="B483" s="156">
        <v>46088.666284722225</v>
      </c>
      <c r="C483" s="83">
        <v>31</v>
      </c>
      <c r="D483" s="83">
        <v>0</v>
      </c>
      <c r="E483" s="79" t="b">
        <v>1</v>
      </c>
      <c r="F483" s="83">
        <v>1.2</v>
      </c>
      <c r="G483" s="79" t="s">
        <v>939</v>
      </c>
      <c r="I483" s="100">
        <v>31</v>
      </c>
      <c r="J483" s="100">
        <v>0</v>
      </c>
      <c r="L483" s="100">
        <f t="shared" si="12"/>
        <v>29.8</v>
      </c>
    </row>
    <row r="484" spans="2:12" outlineLevel="1">
      <c r="B484" s="156">
        <v>46088.690775462965</v>
      </c>
      <c r="C484" s="83">
        <v>62</v>
      </c>
      <c r="D484" s="83">
        <v>0</v>
      </c>
      <c r="E484" s="79" t="b">
        <v>1</v>
      </c>
      <c r="F484" s="83">
        <v>2.1</v>
      </c>
      <c r="G484" s="79" t="s">
        <v>940</v>
      </c>
      <c r="I484" s="100">
        <v>62</v>
      </c>
      <c r="J484" s="100">
        <v>0</v>
      </c>
      <c r="L484" s="100">
        <f t="shared" si="12"/>
        <v>59.9</v>
      </c>
    </row>
    <row r="485" spans="2:12" outlineLevel="1">
      <c r="B485" s="156">
        <v>46088.773240740738</v>
      </c>
      <c r="C485" s="83">
        <v>62</v>
      </c>
      <c r="D485" s="83">
        <v>0</v>
      </c>
      <c r="E485" s="79" t="b">
        <v>1</v>
      </c>
      <c r="F485" s="83">
        <v>2.1</v>
      </c>
      <c r="G485" s="79" t="s">
        <v>941</v>
      </c>
      <c r="I485" s="100">
        <v>62</v>
      </c>
      <c r="J485" s="100">
        <v>0</v>
      </c>
      <c r="L485" s="100">
        <f t="shared" si="12"/>
        <v>59.9</v>
      </c>
    </row>
    <row r="486" spans="2:12" outlineLevel="1">
      <c r="B486" s="156">
        <v>46089.021608796298</v>
      </c>
      <c r="C486" s="83">
        <v>31</v>
      </c>
      <c r="D486" s="83">
        <v>0</v>
      </c>
      <c r="E486" s="79" t="b">
        <v>1</v>
      </c>
      <c r="F486" s="83">
        <v>1.2</v>
      </c>
      <c r="G486" s="79" t="s">
        <v>942</v>
      </c>
      <c r="I486" s="100">
        <v>31</v>
      </c>
      <c r="J486" s="100">
        <v>0</v>
      </c>
      <c r="L486" s="100">
        <f t="shared" si="12"/>
        <v>29.8</v>
      </c>
    </row>
    <row r="487" spans="2:12" outlineLevel="1">
      <c r="B487" s="156">
        <v>46089.540972222225</v>
      </c>
      <c r="C487" s="83">
        <v>31</v>
      </c>
      <c r="D487" s="83">
        <v>0</v>
      </c>
      <c r="E487" s="79" t="b">
        <v>1</v>
      </c>
      <c r="F487" s="83">
        <v>1.2</v>
      </c>
      <c r="G487" s="79" t="s">
        <v>943</v>
      </c>
      <c r="I487" s="100">
        <v>31</v>
      </c>
      <c r="J487" s="100">
        <v>0</v>
      </c>
      <c r="L487" s="100">
        <f t="shared" si="12"/>
        <v>29.8</v>
      </c>
    </row>
    <row r="488" spans="2:12" outlineLevel="1">
      <c r="B488" s="156">
        <v>46089.631840277776</v>
      </c>
      <c r="C488" s="83">
        <v>31</v>
      </c>
      <c r="D488" s="83">
        <v>0</v>
      </c>
      <c r="E488" s="79" t="b">
        <v>1</v>
      </c>
      <c r="F488" s="83">
        <v>1.2</v>
      </c>
      <c r="G488" s="79" t="s">
        <v>944</v>
      </c>
      <c r="I488" s="100">
        <v>31</v>
      </c>
      <c r="J488" s="100">
        <v>0</v>
      </c>
      <c r="L488" s="100">
        <f t="shared" si="12"/>
        <v>29.8</v>
      </c>
    </row>
    <row r="489" spans="2:12" outlineLevel="1">
      <c r="B489" s="156">
        <v>46089.841620370367</v>
      </c>
      <c r="C489" s="83">
        <v>31</v>
      </c>
      <c r="D489" s="83">
        <v>0</v>
      </c>
      <c r="E489" s="79" t="b">
        <v>1</v>
      </c>
      <c r="F489" s="83">
        <v>1.2</v>
      </c>
      <c r="G489" s="79" t="s">
        <v>945</v>
      </c>
      <c r="I489" s="100">
        <v>31</v>
      </c>
      <c r="J489" s="100">
        <v>0</v>
      </c>
      <c r="L489" s="100">
        <f t="shared" si="12"/>
        <v>29.8</v>
      </c>
    </row>
    <row r="490" spans="2:12" outlineLevel="1">
      <c r="B490" s="156">
        <v>46089.886018518519</v>
      </c>
      <c r="C490" s="83">
        <v>262</v>
      </c>
      <c r="D490" s="83">
        <v>200</v>
      </c>
      <c r="E490" s="79" t="b">
        <v>1</v>
      </c>
      <c r="F490" s="83">
        <v>7.9</v>
      </c>
      <c r="G490" s="79" t="s">
        <v>946</v>
      </c>
      <c r="I490" s="100">
        <v>62</v>
      </c>
      <c r="J490" s="166">
        <v>200</v>
      </c>
      <c r="L490" s="100">
        <f t="shared" si="12"/>
        <v>54.1</v>
      </c>
    </row>
    <row r="491" spans="2:12" outlineLevel="1">
      <c r="B491" s="156">
        <v>46089.905081018522</v>
      </c>
      <c r="C491" s="83">
        <v>31</v>
      </c>
      <c r="D491" s="83">
        <v>0</v>
      </c>
      <c r="E491" s="79" t="b">
        <v>1</v>
      </c>
      <c r="F491" s="83">
        <v>1.2</v>
      </c>
      <c r="G491" s="79" t="s">
        <v>947</v>
      </c>
      <c r="I491" s="100">
        <v>31</v>
      </c>
      <c r="J491" s="100">
        <v>0</v>
      </c>
      <c r="L491" s="100">
        <f t="shared" si="12"/>
        <v>29.8</v>
      </c>
    </row>
    <row r="492" spans="2:12" outlineLevel="1">
      <c r="B492" s="156">
        <v>46089.905752314815</v>
      </c>
      <c r="C492" s="83">
        <v>131</v>
      </c>
      <c r="D492" s="83">
        <v>0</v>
      </c>
      <c r="E492" s="79" t="b">
        <v>1</v>
      </c>
      <c r="F492" s="83">
        <v>4.0999999999999996</v>
      </c>
      <c r="G492" s="79" t="s">
        <v>472</v>
      </c>
      <c r="I492" s="100">
        <v>31</v>
      </c>
      <c r="J492" s="100">
        <v>100</v>
      </c>
      <c r="L492" s="100">
        <f t="shared" si="12"/>
        <v>126.9</v>
      </c>
    </row>
    <row r="493" spans="2:12" outlineLevel="1">
      <c r="B493" s="156">
        <v>46089.995648148149</v>
      </c>
      <c r="C493" s="83">
        <v>31</v>
      </c>
      <c r="D493" s="83">
        <v>0</v>
      </c>
      <c r="E493" s="79" t="b">
        <v>1</v>
      </c>
      <c r="F493" s="83">
        <v>1.2</v>
      </c>
      <c r="G493" s="79" t="s">
        <v>948</v>
      </c>
      <c r="I493" s="100">
        <v>31</v>
      </c>
      <c r="J493" s="100">
        <v>0</v>
      </c>
      <c r="L493" s="100">
        <f t="shared" si="12"/>
        <v>29.8</v>
      </c>
    </row>
    <row r="494" spans="2:12" outlineLevel="1">
      <c r="B494" s="156">
        <v>46090.004652777781</v>
      </c>
      <c r="C494" s="83">
        <v>31</v>
      </c>
      <c r="D494" s="83">
        <v>0</v>
      </c>
      <c r="E494" s="79" t="b">
        <v>1</v>
      </c>
      <c r="F494" s="83">
        <v>1.2</v>
      </c>
      <c r="G494" s="79" t="s">
        <v>949</v>
      </c>
      <c r="I494" s="100">
        <v>31</v>
      </c>
      <c r="J494" s="100">
        <v>0</v>
      </c>
      <c r="L494" s="100">
        <f t="shared" si="12"/>
        <v>29.8</v>
      </c>
    </row>
    <row r="495" spans="2:12" outlineLevel="1">
      <c r="B495" s="156">
        <v>46090.048668981479</v>
      </c>
      <c r="C495" s="83">
        <v>31</v>
      </c>
      <c r="D495" s="83">
        <v>0</v>
      </c>
      <c r="E495" s="79" t="b">
        <v>1</v>
      </c>
      <c r="F495" s="83">
        <v>1.2</v>
      </c>
      <c r="G495" s="79" t="s">
        <v>950</v>
      </c>
      <c r="I495" s="100">
        <v>31</v>
      </c>
      <c r="J495" s="100">
        <v>0</v>
      </c>
      <c r="L495" s="100">
        <f t="shared" si="12"/>
        <v>29.8</v>
      </c>
    </row>
    <row r="496" spans="2:12" outlineLevel="1">
      <c r="B496" s="156">
        <v>46090.066770833335</v>
      </c>
      <c r="C496" s="83">
        <v>31</v>
      </c>
      <c r="D496" s="83">
        <v>0</v>
      </c>
      <c r="E496" s="79" t="b">
        <v>1</v>
      </c>
      <c r="F496" s="83">
        <v>1.2</v>
      </c>
      <c r="G496" s="79" t="s">
        <v>775</v>
      </c>
      <c r="I496" s="100">
        <v>31</v>
      </c>
      <c r="J496" s="100">
        <v>0</v>
      </c>
      <c r="L496" s="100">
        <f t="shared" si="12"/>
        <v>29.8</v>
      </c>
    </row>
    <row r="497" spans="2:12" outlineLevel="1">
      <c r="B497" s="156">
        <v>46090.683379629627</v>
      </c>
      <c r="C497" s="83">
        <v>31</v>
      </c>
      <c r="D497" s="83">
        <v>0</v>
      </c>
      <c r="E497" s="79" t="b">
        <v>1</v>
      </c>
      <c r="F497" s="83">
        <v>1.2</v>
      </c>
      <c r="G497" s="79" t="s">
        <v>951</v>
      </c>
      <c r="I497" s="100">
        <v>31</v>
      </c>
      <c r="J497" s="100">
        <v>0</v>
      </c>
      <c r="L497" s="100">
        <f t="shared" si="12"/>
        <v>29.8</v>
      </c>
    </row>
    <row r="498" spans="2:12" outlineLevel="1">
      <c r="B498" s="156">
        <v>46090.780891203707</v>
      </c>
      <c r="C498" s="83">
        <v>31</v>
      </c>
      <c r="D498" s="83">
        <v>0</v>
      </c>
      <c r="E498" s="79" t="b">
        <v>1</v>
      </c>
      <c r="F498" s="83">
        <v>1.2</v>
      </c>
      <c r="G498" s="79" t="s">
        <v>952</v>
      </c>
      <c r="I498" s="100">
        <v>31</v>
      </c>
      <c r="J498" s="100">
        <v>0</v>
      </c>
      <c r="L498" s="100">
        <f t="shared" si="12"/>
        <v>29.8</v>
      </c>
    </row>
    <row r="499" spans="2:12" outlineLevel="1">
      <c r="B499" s="156">
        <v>46090.841805555552</v>
      </c>
      <c r="C499" s="83">
        <v>62</v>
      </c>
      <c r="D499" s="83">
        <v>0</v>
      </c>
      <c r="E499" s="79" t="b">
        <v>1</v>
      </c>
      <c r="F499" s="83">
        <v>2.1</v>
      </c>
      <c r="G499" s="79" t="s">
        <v>953</v>
      </c>
      <c r="I499" s="100">
        <v>62</v>
      </c>
      <c r="J499" s="100">
        <v>0</v>
      </c>
      <c r="L499" s="100">
        <f t="shared" si="12"/>
        <v>59.9</v>
      </c>
    </row>
    <row r="500" spans="2:12" outlineLevel="1">
      <c r="B500" s="156">
        <v>46090.941481481481</v>
      </c>
      <c r="C500" s="83">
        <v>93</v>
      </c>
      <c r="D500" s="83">
        <v>0</v>
      </c>
      <c r="E500" s="79" t="b">
        <v>1</v>
      </c>
      <c r="F500" s="83">
        <v>3</v>
      </c>
      <c r="G500" s="79" t="s">
        <v>367</v>
      </c>
      <c r="I500" s="100">
        <v>93</v>
      </c>
      <c r="J500" s="100">
        <v>0</v>
      </c>
      <c r="L500" s="100">
        <f t="shared" si="12"/>
        <v>90</v>
      </c>
    </row>
    <row r="501" spans="2:12" outlineLevel="1">
      <c r="B501" s="156">
        <v>46090.987928240742</v>
      </c>
      <c r="C501" s="83">
        <v>62</v>
      </c>
      <c r="D501" s="83">
        <v>0</v>
      </c>
      <c r="E501" s="79" t="b">
        <v>1</v>
      </c>
      <c r="F501" s="83">
        <v>2.1</v>
      </c>
      <c r="G501" s="79" t="s">
        <v>369</v>
      </c>
      <c r="I501" s="100">
        <v>62</v>
      </c>
      <c r="J501" s="100">
        <v>0</v>
      </c>
      <c r="L501" s="100">
        <f t="shared" si="12"/>
        <v>59.9</v>
      </c>
    </row>
    <row r="502" spans="2:12" outlineLevel="1">
      <c r="B502" s="156">
        <v>46091.023506944446</v>
      </c>
      <c r="C502" s="83">
        <v>31</v>
      </c>
      <c r="D502" s="83">
        <v>0</v>
      </c>
      <c r="E502" s="79" t="b">
        <v>1</v>
      </c>
      <c r="F502" s="83">
        <v>1.2</v>
      </c>
      <c r="G502" s="79" t="s">
        <v>954</v>
      </c>
      <c r="I502" s="100">
        <v>31</v>
      </c>
      <c r="J502" s="100">
        <v>0</v>
      </c>
      <c r="L502" s="100">
        <f t="shared" si="12"/>
        <v>29.8</v>
      </c>
    </row>
    <row r="503" spans="2:12" outlineLevel="1">
      <c r="B503" s="156">
        <v>46091.162268518521</v>
      </c>
      <c r="C503" s="83">
        <v>262</v>
      </c>
      <c r="D503" s="83">
        <v>0</v>
      </c>
      <c r="E503" s="79" t="b">
        <v>1</v>
      </c>
      <c r="F503" s="83">
        <v>7.9</v>
      </c>
      <c r="G503" s="79" t="s">
        <v>955</v>
      </c>
      <c r="I503" s="100">
        <v>62</v>
      </c>
      <c r="J503" s="100">
        <v>200</v>
      </c>
      <c r="L503" s="100">
        <f t="shared" si="12"/>
        <v>254.1</v>
      </c>
    </row>
    <row r="504" spans="2:12" outlineLevel="1">
      <c r="B504" s="156">
        <v>46091.575439814813</v>
      </c>
      <c r="C504" s="83">
        <v>162</v>
      </c>
      <c r="D504" s="83">
        <v>0</v>
      </c>
      <c r="E504" s="79" t="b">
        <v>1</v>
      </c>
      <c r="F504" s="83">
        <v>5</v>
      </c>
      <c r="G504" s="79" t="s">
        <v>956</v>
      </c>
      <c r="I504" s="100">
        <v>62</v>
      </c>
      <c r="J504" s="100">
        <v>100</v>
      </c>
      <c r="L504" s="100">
        <f t="shared" si="12"/>
        <v>157</v>
      </c>
    </row>
    <row r="505" spans="2:12" outlineLevel="1">
      <c r="B505" s="156">
        <v>46091.615659722222</v>
      </c>
      <c r="C505" s="83">
        <v>31</v>
      </c>
      <c r="D505" s="83">
        <v>0</v>
      </c>
      <c r="E505" s="79" t="b">
        <v>1</v>
      </c>
      <c r="F505" s="83">
        <v>1.2</v>
      </c>
      <c r="G505" s="79" t="s">
        <v>957</v>
      </c>
      <c r="I505" s="100">
        <v>31</v>
      </c>
      <c r="J505" s="100">
        <v>0</v>
      </c>
      <c r="L505" s="100">
        <f t="shared" si="12"/>
        <v>29.8</v>
      </c>
    </row>
    <row r="506" spans="2:12" outlineLevel="1">
      <c r="B506" s="156">
        <v>46091.825486111113</v>
      </c>
      <c r="C506" s="83">
        <v>31</v>
      </c>
      <c r="D506" s="83">
        <v>0</v>
      </c>
      <c r="E506" s="79" t="b">
        <v>1</v>
      </c>
      <c r="F506" s="83">
        <v>1.2</v>
      </c>
      <c r="G506" s="79" t="s">
        <v>958</v>
      </c>
      <c r="I506" s="100">
        <v>31</v>
      </c>
      <c r="J506" s="100">
        <v>0</v>
      </c>
      <c r="L506" s="100">
        <f t="shared" si="12"/>
        <v>29.8</v>
      </c>
    </row>
    <row r="507" spans="2:12" outlineLevel="1">
      <c r="B507" s="156">
        <v>46091.933842592596</v>
      </c>
      <c r="C507" s="83">
        <v>31</v>
      </c>
      <c r="D507" s="83">
        <v>0</v>
      </c>
      <c r="E507" s="79" t="b">
        <v>1</v>
      </c>
      <c r="F507" s="83">
        <v>1.2</v>
      </c>
      <c r="G507" s="79" t="s">
        <v>959</v>
      </c>
      <c r="I507" s="100">
        <v>31</v>
      </c>
      <c r="J507" s="100">
        <v>0</v>
      </c>
      <c r="L507" s="100">
        <f t="shared" si="12"/>
        <v>29.8</v>
      </c>
    </row>
    <row r="508" spans="2:12" outlineLevel="1">
      <c r="B508" s="156">
        <v>46091.988576388889</v>
      </c>
      <c r="C508" s="83">
        <v>62</v>
      </c>
      <c r="D508" s="83">
        <v>0</v>
      </c>
      <c r="E508" s="79" t="b">
        <v>1</v>
      </c>
      <c r="F508" s="83">
        <v>2.1</v>
      </c>
      <c r="G508" s="79" t="s">
        <v>960</v>
      </c>
      <c r="I508" s="100">
        <v>62</v>
      </c>
      <c r="J508" s="100">
        <v>0</v>
      </c>
      <c r="L508" s="100">
        <f t="shared" si="12"/>
        <v>59.9</v>
      </c>
    </row>
    <row r="509" spans="2:12" outlineLevel="1">
      <c r="B509" s="156">
        <v>46091.99496527778</v>
      </c>
      <c r="C509" s="83">
        <v>262</v>
      </c>
      <c r="D509" s="83">
        <v>0</v>
      </c>
      <c r="E509" s="79" t="b">
        <v>1</v>
      </c>
      <c r="F509" s="83">
        <v>7.9</v>
      </c>
      <c r="G509" s="79" t="s">
        <v>961</v>
      </c>
      <c r="I509" s="100">
        <v>62</v>
      </c>
      <c r="J509" s="100">
        <v>200</v>
      </c>
      <c r="L509" s="100">
        <f t="shared" si="12"/>
        <v>254.1</v>
      </c>
    </row>
    <row r="510" spans="2:12" outlineLevel="1">
      <c r="B510" s="156">
        <v>46091.996249999997</v>
      </c>
      <c r="C510" s="83">
        <v>31</v>
      </c>
      <c r="D510" s="83">
        <v>0</v>
      </c>
      <c r="E510" s="79" t="b">
        <v>1</v>
      </c>
      <c r="F510" s="83">
        <v>1.2</v>
      </c>
      <c r="G510" s="79" t="s">
        <v>962</v>
      </c>
      <c r="I510" s="100">
        <v>31</v>
      </c>
      <c r="J510" s="100">
        <v>0</v>
      </c>
      <c r="L510" s="100">
        <f t="shared" si="12"/>
        <v>29.8</v>
      </c>
    </row>
    <row r="511" spans="2:12" outlineLevel="1">
      <c r="B511" s="156">
        <v>46092.039351851854</v>
      </c>
      <c r="C511" s="83">
        <v>31</v>
      </c>
      <c r="D511" s="83">
        <v>0</v>
      </c>
      <c r="E511" s="79" t="b">
        <v>1</v>
      </c>
      <c r="F511" s="83">
        <v>1.2</v>
      </c>
      <c r="G511" s="79" t="s">
        <v>963</v>
      </c>
      <c r="I511" s="100">
        <v>31</v>
      </c>
      <c r="J511" s="100">
        <v>0</v>
      </c>
      <c r="L511" s="100">
        <f t="shared" si="12"/>
        <v>29.8</v>
      </c>
    </row>
    <row r="512" spans="2:12" outlineLevel="1">
      <c r="B512" s="156">
        <v>46092.138356481482</v>
      </c>
      <c r="C512" s="83">
        <v>31</v>
      </c>
      <c r="D512" s="83">
        <v>0</v>
      </c>
      <c r="E512" s="79" t="b">
        <v>1</v>
      </c>
      <c r="F512" s="83">
        <v>1.2</v>
      </c>
      <c r="G512" s="79" t="s">
        <v>964</v>
      </c>
      <c r="I512" s="100">
        <v>31</v>
      </c>
      <c r="J512" s="100">
        <v>0</v>
      </c>
      <c r="L512" s="100">
        <f t="shared" si="12"/>
        <v>29.8</v>
      </c>
    </row>
    <row r="513" spans="2:12" outlineLevel="1">
      <c r="B513" s="156">
        <v>46092.142291666663</v>
      </c>
      <c r="C513" s="83">
        <v>31</v>
      </c>
      <c r="D513" s="83">
        <v>0</v>
      </c>
      <c r="E513" s="79" t="b">
        <v>1</v>
      </c>
      <c r="F513" s="83">
        <v>1.2</v>
      </c>
      <c r="G513" s="79" t="s">
        <v>964</v>
      </c>
      <c r="I513" s="100">
        <v>31</v>
      </c>
      <c r="J513" s="100">
        <v>0</v>
      </c>
      <c r="L513" s="100">
        <f t="shared" si="12"/>
        <v>29.8</v>
      </c>
    </row>
    <row r="514" spans="2:12" outlineLevel="1">
      <c r="B514" s="156">
        <v>46092.506527777776</v>
      </c>
      <c r="C514" s="83">
        <v>131</v>
      </c>
      <c r="D514" s="83">
        <v>0</v>
      </c>
      <c r="E514" s="79" t="b">
        <v>1</v>
      </c>
      <c r="F514" s="83">
        <v>4.0999999999999996</v>
      </c>
      <c r="G514" s="79" t="s">
        <v>965</v>
      </c>
      <c r="I514" s="100">
        <v>31</v>
      </c>
      <c r="J514" s="100">
        <v>100</v>
      </c>
      <c r="L514" s="100">
        <f t="shared" si="12"/>
        <v>126.9</v>
      </c>
    </row>
    <row r="515" spans="2:12" outlineLevel="1">
      <c r="B515" s="156">
        <v>46092.526909722219</v>
      </c>
      <c r="C515" s="83">
        <v>31</v>
      </c>
      <c r="D515" s="83">
        <v>0</v>
      </c>
      <c r="E515" s="79" t="b">
        <v>1</v>
      </c>
      <c r="F515" s="83">
        <v>1.2</v>
      </c>
      <c r="G515" s="79" t="s">
        <v>966</v>
      </c>
      <c r="I515" s="100">
        <v>31</v>
      </c>
      <c r="J515" s="100">
        <v>0</v>
      </c>
      <c r="L515" s="100">
        <f t="shared" si="12"/>
        <v>29.8</v>
      </c>
    </row>
    <row r="516" spans="2:12" outlineLevel="1">
      <c r="B516" s="156">
        <v>46092.529756944445</v>
      </c>
      <c r="C516" s="83">
        <v>31</v>
      </c>
      <c r="D516" s="83">
        <v>0</v>
      </c>
      <c r="E516" s="79" t="b">
        <v>1</v>
      </c>
      <c r="F516" s="83">
        <v>1.2</v>
      </c>
      <c r="G516" s="79" t="s">
        <v>966</v>
      </c>
      <c r="I516" s="100">
        <v>31</v>
      </c>
      <c r="J516" s="100">
        <v>0</v>
      </c>
      <c r="L516" s="100">
        <f t="shared" si="12"/>
        <v>29.8</v>
      </c>
    </row>
    <row r="517" spans="2:12" outlineLevel="1">
      <c r="B517" s="156">
        <v>46092.618587962963</v>
      </c>
      <c r="C517" s="83">
        <v>62</v>
      </c>
      <c r="D517" s="83">
        <v>0</v>
      </c>
      <c r="E517" s="79" t="b">
        <v>1</v>
      </c>
      <c r="F517" s="83">
        <v>2.1</v>
      </c>
      <c r="G517" s="79" t="s">
        <v>967</v>
      </c>
      <c r="I517" s="100">
        <v>62</v>
      </c>
      <c r="J517" s="100">
        <v>0</v>
      </c>
      <c r="L517" s="100">
        <f t="shared" si="12"/>
        <v>59.9</v>
      </c>
    </row>
    <row r="518" spans="2:12" outlineLevel="1">
      <c r="B518" s="156">
        <v>46092.658634259256</v>
      </c>
      <c r="C518" s="83">
        <v>31</v>
      </c>
      <c r="D518" s="83">
        <v>0</v>
      </c>
      <c r="E518" s="79" t="b">
        <v>1</v>
      </c>
      <c r="F518" s="83">
        <v>1.2</v>
      </c>
      <c r="G518" s="79" t="s">
        <v>968</v>
      </c>
      <c r="I518" s="100">
        <v>31</v>
      </c>
      <c r="J518" s="100">
        <v>0</v>
      </c>
      <c r="L518" s="100">
        <f t="shared" si="12"/>
        <v>29.8</v>
      </c>
    </row>
    <row r="519" spans="2:12" outlineLevel="1">
      <c r="B519" s="156">
        <v>46092.661886574075</v>
      </c>
      <c r="C519" s="83">
        <v>62</v>
      </c>
      <c r="D519" s="83">
        <v>0</v>
      </c>
      <c r="E519" s="79" t="b">
        <v>1</v>
      </c>
      <c r="F519" s="83">
        <v>2.1</v>
      </c>
      <c r="G519" s="79" t="s">
        <v>373</v>
      </c>
      <c r="I519" s="100">
        <v>62</v>
      </c>
      <c r="J519" s="100">
        <v>0</v>
      </c>
      <c r="L519" s="100">
        <f t="shared" si="12"/>
        <v>59.9</v>
      </c>
    </row>
    <row r="520" spans="2:12" outlineLevel="1">
      <c r="B520" s="156">
        <v>46092.81517361111</v>
      </c>
      <c r="C520" s="83">
        <v>131</v>
      </c>
      <c r="D520" s="83">
        <v>100</v>
      </c>
      <c r="E520" s="79" t="b">
        <v>1</v>
      </c>
      <c r="F520" s="83">
        <v>4.0999999999999996</v>
      </c>
      <c r="G520" s="79" t="s">
        <v>969</v>
      </c>
      <c r="I520" s="100">
        <v>31</v>
      </c>
      <c r="J520" s="166">
        <v>100</v>
      </c>
      <c r="L520" s="100">
        <f t="shared" si="12"/>
        <v>26.9</v>
      </c>
    </row>
    <row r="521" spans="2:12" outlineLevel="1">
      <c r="B521" s="156">
        <v>46092.839108796295</v>
      </c>
      <c r="C521" s="83">
        <v>31</v>
      </c>
      <c r="D521" s="83">
        <v>0</v>
      </c>
      <c r="E521" s="79" t="b">
        <v>1</v>
      </c>
      <c r="F521" s="83">
        <v>1.2</v>
      </c>
      <c r="G521" s="79" t="s">
        <v>970</v>
      </c>
      <c r="I521" s="100">
        <v>31</v>
      </c>
      <c r="J521" s="100">
        <v>0</v>
      </c>
      <c r="L521" s="100">
        <f t="shared" si="12"/>
        <v>29.8</v>
      </c>
    </row>
    <row r="522" spans="2:12" outlineLevel="1">
      <c r="B522" s="156">
        <v>46092.843807870369</v>
      </c>
      <c r="C522" s="83">
        <v>31</v>
      </c>
      <c r="D522" s="83">
        <v>0</v>
      </c>
      <c r="E522" s="79" t="b">
        <v>1</v>
      </c>
      <c r="F522" s="83">
        <v>1.2</v>
      </c>
      <c r="G522" s="79" t="s">
        <v>970</v>
      </c>
      <c r="I522" s="100">
        <v>31</v>
      </c>
      <c r="J522" s="100">
        <v>0</v>
      </c>
      <c r="L522" s="100">
        <f t="shared" si="12"/>
        <v>29.8</v>
      </c>
    </row>
    <row r="523" spans="2:12" outlineLevel="1">
      <c r="B523" s="156">
        <v>46092.906145833331</v>
      </c>
      <c r="C523" s="83">
        <v>31</v>
      </c>
      <c r="D523" s="83">
        <v>0</v>
      </c>
      <c r="E523" s="79" t="b">
        <v>1</v>
      </c>
      <c r="F523" s="83">
        <v>1.2</v>
      </c>
      <c r="G523" s="79" t="s">
        <v>911</v>
      </c>
      <c r="I523" s="100">
        <v>31</v>
      </c>
      <c r="J523" s="100">
        <v>0</v>
      </c>
      <c r="L523" s="100">
        <f t="shared" si="12"/>
        <v>29.8</v>
      </c>
    </row>
    <row r="524" spans="2:12" outlineLevel="1">
      <c r="B524" s="156">
        <v>46092.996840277781</v>
      </c>
      <c r="C524" s="83">
        <v>31</v>
      </c>
      <c r="D524" s="83">
        <v>0</v>
      </c>
      <c r="E524" s="79" t="b">
        <v>1</v>
      </c>
      <c r="F524" s="83">
        <v>1.2</v>
      </c>
      <c r="G524" s="79" t="s">
        <v>971</v>
      </c>
      <c r="I524" s="100">
        <v>31</v>
      </c>
      <c r="J524" s="100">
        <v>0</v>
      </c>
      <c r="L524" s="100">
        <f t="shared" si="12"/>
        <v>29.8</v>
      </c>
    </row>
    <row r="525" spans="2:12" outlineLevel="1">
      <c r="B525" s="156">
        <v>46093.098969907405</v>
      </c>
      <c r="C525" s="83">
        <v>31</v>
      </c>
      <c r="D525" s="83">
        <v>0</v>
      </c>
      <c r="E525" s="79" t="b">
        <v>1</v>
      </c>
      <c r="F525" s="83">
        <v>1.2</v>
      </c>
      <c r="G525" s="79" t="s">
        <v>972</v>
      </c>
      <c r="I525" s="100">
        <v>31</v>
      </c>
      <c r="J525" s="100">
        <v>0</v>
      </c>
      <c r="L525" s="100">
        <f t="shared" si="12"/>
        <v>29.8</v>
      </c>
    </row>
    <row r="526" spans="2:12" outlineLevel="1">
      <c r="B526" s="156">
        <v>46093.111678240741</v>
      </c>
      <c r="C526" s="83">
        <v>31</v>
      </c>
      <c r="D526" s="83">
        <v>0</v>
      </c>
      <c r="E526" s="79" t="b">
        <v>1</v>
      </c>
      <c r="F526" s="83">
        <v>1.2</v>
      </c>
      <c r="G526" s="79" t="s">
        <v>973</v>
      </c>
      <c r="I526" s="100">
        <v>31</v>
      </c>
      <c r="J526" s="100">
        <v>0</v>
      </c>
      <c r="L526" s="100">
        <f t="shared" si="12"/>
        <v>29.8</v>
      </c>
    </row>
    <row r="527" spans="2:12" outlineLevel="1">
      <c r="B527" s="156">
        <v>46093.153414351851</v>
      </c>
      <c r="C527" s="83">
        <v>31</v>
      </c>
      <c r="D527" s="83">
        <v>0</v>
      </c>
      <c r="E527" s="79" t="b">
        <v>1</v>
      </c>
      <c r="F527" s="83">
        <v>1.2</v>
      </c>
      <c r="I527" s="100">
        <v>31</v>
      </c>
      <c r="J527" s="100">
        <v>0</v>
      </c>
      <c r="L527" s="100">
        <f t="shared" si="12"/>
        <v>29.8</v>
      </c>
    </row>
    <row r="528" spans="2:12" outlineLevel="1">
      <c r="B528" s="156">
        <v>46093.490254629629</v>
      </c>
      <c r="C528" s="83">
        <v>62</v>
      </c>
      <c r="D528" s="83">
        <v>0</v>
      </c>
      <c r="E528" s="79" t="b">
        <v>1</v>
      </c>
      <c r="F528" s="83">
        <v>2.1</v>
      </c>
      <c r="G528" s="79" t="s">
        <v>974</v>
      </c>
      <c r="I528" s="100">
        <v>62</v>
      </c>
      <c r="J528" s="100">
        <v>0</v>
      </c>
      <c r="L528" s="100">
        <f t="shared" si="12"/>
        <v>59.9</v>
      </c>
    </row>
    <row r="529" spans="2:12" outlineLevel="1">
      <c r="B529" s="156">
        <v>46093.612743055557</v>
      </c>
      <c r="C529" s="83">
        <v>31</v>
      </c>
      <c r="D529" s="83">
        <v>0</v>
      </c>
      <c r="E529" s="79" t="b">
        <v>1</v>
      </c>
      <c r="F529" s="83">
        <v>1.2</v>
      </c>
      <c r="G529" s="79" t="s">
        <v>975</v>
      </c>
      <c r="I529" s="100">
        <v>31</v>
      </c>
      <c r="J529" s="100">
        <v>0</v>
      </c>
      <c r="L529" s="100">
        <f t="shared" si="12"/>
        <v>29.8</v>
      </c>
    </row>
    <row r="530" spans="2:12" outlineLevel="1">
      <c r="B530" s="156">
        <v>46093.948645833334</v>
      </c>
      <c r="C530" s="83">
        <v>31</v>
      </c>
      <c r="D530" s="83">
        <v>0</v>
      </c>
      <c r="E530" s="79" t="b">
        <v>1</v>
      </c>
      <c r="F530" s="83">
        <v>1.2</v>
      </c>
      <c r="G530" s="79" t="s">
        <v>976</v>
      </c>
      <c r="I530" s="100">
        <v>31</v>
      </c>
      <c r="J530" s="100">
        <v>0</v>
      </c>
      <c r="L530" s="100">
        <f t="shared" si="12"/>
        <v>29.8</v>
      </c>
    </row>
    <row r="531" spans="2:12" outlineLevel="1">
      <c r="B531" s="156">
        <v>46093.954212962963</v>
      </c>
      <c r="C531" s="83">
        <v>62</v>
      </c>
      <c r="D531" s="83">
        <v>0</v>
      </c>
      <c r="E531" s="79" t="b">
        <v>1</v>
      </c>
      <c r="F531" s="83">
        <v>2.1</v>
      </c>
      <c r="G531" s="79" t="s">
        <v>977</v>
      </c>
      <c r="I531" s="100">
        <v>62</v>
      </c>
      <c r="J531" s="100">
        <v>0</v>
      </c>
      <c r="L531" s="100">
        <f t="shared" si="12"/>
        <v>59.9</v>
      </c>
    </row>
    <row r="532" spans="2:12" outlineLevel="1">
      <c r="B532" s="156">
        <v>46093.967615740738</v>
      </c>
      <c r="C532" s="83">
        <v>62</v>
      </c>
      <c r="D532" s="83">
        <v>0</v>
      </c>
      <c r="E532" s="79" t="b">
        <v>1</v>
      </c>
      <c r="F532" s="83">
        <v>2.1</v>
      </c>
      <c r="G532" s="79" t="s">
        <v>977</v>
      </c>
      <c r="I532" s="100">
        <v>62</v>
      </c>
      <c r="J532" s="100">
        <v>0</v>
      </c>
      <c r="L532" s="100">
        <f t="shared" si="12"/>
        <v>59.9</v>
      </c>
    </row>
    <row r="533" spans="2:12" outlineLevel="1">
      <c r="B533" s="156">
        <v>46094.006597222222</v>
      </c>
      <c r="C533" s="83">
        <v>62</v>
      </c>
      <c r="D533" s="83">
        <v>0</v>
      </c>
      <c r="E533" s="79" t="b">
        <v>1</v>
      </c>
      <c r="F533" s="83">
        <v>2.1</v>
      </c>
      <c r="G533" s="79" t="s">
        <v>375</v>
      </c>
      <c r="I533" s="100">
        <v>62</v>
      </c>
      <c r="J533" s="100">
        <v>0</v>
      </c>
      <c r="L533" s="100">
        <f t="shared" si="12"/>
        <v>59.9</v>
      </c>
    </row>
    <row r="534" spans="2:12" outlineLevel="1">
      <c r="B534" s="156">
        <v>46094.010115740741</v>
      </c>
      <c r="C534" s="83">
        <v>62</v>
      </c>
      <c r="D534" s="83">
        <v>0</v>
      </c>
      <c r="E534" s="79" t="b">
        <v>1</v>
      </c>
      <c r="F534" s="83">
        <v>2.1</v>
      </c>
      <c r="G534" s="79" t="s">
        <v>978</v>
      </c>
      <c r="I534" s="100">
        <v>62</v>
      </c>
      <c r="J534" s="100">
        <v>0</v>
      </c>
      <c r="L534" s="100">
        <f t="shared" si="12"/>
        <v>59.9</v>
      </c>
    </row>
    <row r="535" spans="2:12" outlineLevel="1">
      <c r="B535" s="156">
        <v>46094.037534722222</v>
      </c>
      <c r="C535" s="83">
        <v>262</v>
      </c>
      <c r="D535" s="83">
        <v>0</v>
      </c>
      <c r="E535" s="79" t="b">
        <v>1</v>
      </c>
      <c r="F535" s="83">
        <v>7.9</v>
      </c>
      <c r="G535" s="79" t="s">
        <v>979</v>
      </c>
      <c r="I535" s="100">
        <v>62</v>
      </c>
      <c r="J535" s="100">
        <v>200</v>
      </c>
      <c r="L535" s="100">
        <f t="shared" si="12"/>
        <v>254.1</v>
      </c>
    </row>
    <row r="536" spans="2:12" outlineLevel="1">
      <c r="B536" s="156">
        <v>46094.064699074072</v>
      </c>
      <c r="C536" s="83">
        <v>31</v>
      </c>
      <c r="D536" s="83">
        <v>0</v>
      </c>
      <c r="E536" s="79" t="b">
        <v>1</v>
      </c>
      <c r="F536" s="83">
        <v>1.2</v>
      </c>
      <c r="G536" s="79" t="s">
        <v>980</v>
      </c>
      <c r="I536" s="100">
        <v>31</v>
      </c>
      <c r="J536" s="100">
        <v>0</v>
      </c>
      <c r="L536" s="100">
        <f t="shared" si="12"/>
        <v>29.8</v>
      </c>
    </row>
    <row r="537" spans="2:12" outlineLevel="1">
      <c r="B537" s="156">
        <v>46094.071342592593</v>
      </c>
      <c r="C537" s="83">
        <v>31</v>
      </c>
      <c r="D537" s="83">
        <v>0</v>
      </c>
      <c r="E537" s="79" t="b">
        <v>1</v>
      </c>
      <c r="F537" s="83">
        <v>1.2</v>
      </c>
      <c r="G537" s="79" t="s">
        <v>981</v>
      </c>
      <c r="I537" s="100">
        <v>31</v>
      </c>
      <c r="J537" s="100">
        <v>0</v>
      </c>
      <c r="L537" s="100">
        <f t="shared" si="12"/>
        <v>29.8</v>
      </c>
    </row>
    <row r="538" spans="2:12" outlineLevel="1">
      <c r="B538" s="156">
        <v>46094.579131944447</v>
      </c>
      <c r="C538" s="83">
        <v>93</v>
      </c>
      <c r="D538" s="83">
        <v>0</v>
      </c>
      <c r="E538" s="79" t="b">
        <v>1</v>
      </c>
      <c r="F538" s="83">
        <v>3</v>
      </c>
      <c r="G538" s="79" t="s">
        <v>982</v>
      </c>
      <c r="I538" s="100">
        <v>93</v>
      </c>
      <c r="J538" s="100">
        <v>0</v>
      </c>
      <c r="L538" s="100">
        <f t="shared" si="12"/>
        <v>90</v>
      </c>
    </row>
    <row r="539" spans="2:12" outlineLevel="1">
      <c r="B539" s="156">
        <v>46094.58090277778</v>
      </c>
      <c r="C539" s="83">
        <v>31</v>
      </c>
      <c r="D539" s="83">
        <v>0</v>
      </c>
      <c r="E539" s="79" t="b">
        <v>1</v>
      </c>
      <c r="F539" s="83">
        <v>1.2</v>
      </c>
      <c r="G539" s="79" t="s">
        <v>983</v>
      </c>
      <c r="I539" s="100">
        <v>31</v>
      </c>
      <c r="J539" s="100">
        <v>0</v>
      </c>
      <c r="L539" s="100">
        <f t="shared" si="12"/>
        <v>29.8</v>
      </c>
    </row>
    <row r="540" spans="2:12" outlineLevel="1">
      <c r="B540" s="156">
        <v>46094.654328703706</v>
      </c>
      <c r="C540" s="83">
        <v>31</v>
      </c>
      <c r="D540" s="83">
        <v>0</v>
      </c>
      <c r="E540" s="79" t="b">
        <v>1</v>
      </c>
      <c r="F540" s="83">
        <v>1.2</v>
      </c>
      <c r="G540" s="79" t="s">
        <v>984</v>
      </c>
      <c r="I540" s="100">
        <v>31</v>
      </c>
      <c r="J540" s="100">
        <v>0</v>
      </c>
      <c r="L540" s="100">
        <f t="shared" si="12"/>
        <v>29.8</v>
      </c>
    </row>
    <row r="541" spans="2:12" outlineLevel="1">
      <c r="B541" s="156">
        <v>46094.732291666667</v>
      </c>
      <c r="C541" s="83">
        <v>31</v>
      </c>
      <c r="D541" s="83">
        <v>0</v>
      </c>
      <c r="E541" s="79" t="b">
        <v>1</v>
      </c>
      <c r="F541" s="83">
        <v>1.2</v>
      </c>
      <c r="G541" s="79" t="s">
        <v>985</v>
      </c>
      <c r="I541" s="100">
        <v>31</v>
      </c>
      <c r="J541" s="100">
        <v>0</v>
      </c>
      <c r="L541" s="100">
        <f t="shared" si="12"/>
        <v>29.8</v>
      </c>
    </row>
    <row r="542" spans="2:12" outlineLevel="1">
      <c r="B542" s="156">
        <v>46094.734942129631</v>
      </c>
      <c r="C542" s="83">
        <v>31</v>
      </c>
      <c r="D542" s="83">
        <v>0</v>
      </c>
      <c r="E542" s="79" t="b">
        <v>1</v>
      </c>
      <c r="F542" s="83">
        <v>1.2</v>
      </c>
      <c r="G542" s="79" t="s">
        <v>986</v>
      </c>
      <c r="I542" s="100">
        <v>31</v>
      </c>
      <c r="J542" s="100">
        <v>0</v>
      </c>
      <c r="L542" s="100">
        <f t="shared" si="12"/>
        <v>29.8</v>
      </c>
    </row>
    <row r="543" spans="2:12" outlineLevel="1">
      <c r="B543" s="156">
        <v>46094.744756944441</v>
      </c>
      <c r="C543" s="83">
        <v>31</v>
      </c>
      <c r="D543" s="83">
        <v>0</v>
      </c>
      <c r="E543" s="79" t="b">
        <v>1</v>
      </c>
      <c r="F543" s="83">
        <v>1.2</v>
      </c>
      <c r="G543" s="79" t="s">
        <v>987</v>
      </c>
      <c r="I543" s="100">
        <v>31</v>
      </c>
      <c r="J543" s="100">
        <v>0</v>
      </c>
      <c r="L543" s="100">
        <f t="shared" si="12"/>
        <v>29.8</v>
      </c>
    </row>
    <row r="544" spans="2:12" outlineLevel="1">
      <c r="B544" s="156">
        <v>46094.753032407411</v>
      </c>
      <c r="C544" s="83">
        <v>31</v>
      </c>
      <c r="D544" s="83">
        <v>0</v>
      </c>
      <c r="E544" s="79" t="b">
        <v>1</v>
      </c>
      <c r="F544" s="83">
        <v>1.2</v>
      </c>
      <c r="G544" s="79" t="s">
        <v>988</v>
      </c>
      <c r="I544" s="100">
        <v>31</v>
      </c>
      <c r="J544" s="100">
        <v>0</v>
      </c>
      <c r="L544" s="100">
        <f t="shared" si="12"/>
        <v>29.8</v>
      </c>
    </row>
    <row r="545" spans="2:12" outlineLevel="1">
      <c r="B545" s="156">
        <v>46094.816006944442</v>
      </c>
      <c r="C545" s="83">
        <v>131</v>
      </c>
      <c r="D545" s="83">
        <v>0</v>
      </c>
      <c r="E545" s="79" t="b">
        <v>1</v>
      </c>
      <c r="F545" s="83">
        <v>4.0999999999999996</v>
      </c>
      <c r="G545" s="79" t="s">
        <v>989</v>
      </c>
      <c r="I545" s="100">
        <v>31</v>
      </c>
      <c r="J545" s="100">
        <v>100</v>
      </c>
      <c r="L545" s="100">
        <f t="shared" ref="L545:L608" si="13">C545-D545-F545</f>
        <v>126.9</v>
      </c>
    </row>
    <row r="546" spans="2:12" outlineLevel="1">
      <c r="B546" s="156">
        <v>46094.854305555556</v>
      </c>
      <c r="C546" s="83">
        <v>31</v>
      </c>
      <c r="D546" s="83">
        <v>0</v>
      </c>
      <c r="E546" s="79" t="b">
        <v>1</v>
      </c>
      <c r="F546" s="83">
        <v>1.2</v>
      </c>
      <c r="G546" s="79" t="s">
        <v>990</v>
      </c>
      <c r="I546" s="100">
        <v>31</v>
      </c>
      <c r="J546" s="100">
        <v>0</v>
      </c>
      <c r="L546" s="100">
        <f t="shared" si="13"/>
        <v>29.8</v>
      </c>
    </row>
    <row r="547" spans="2:12" outlineLevel="1">
      <c r="B547" s="156">
        <v>46094.875231481485</v>
      </c>
      <c r="C547" s="83">
        <v>31</v>
      </c>
      <c r="D547" s="83">
        <v>0</v>
      </c>
      <c r="E547" s="79" t="b">
        <v>1</v>
      </c>
      <c r="F547" s="83">
        <v>1.2</v>
      </c>
      <c r="G547" s="79" t="s">
        <v>991</v>
      </c>
      <c r="I547" s="100">
        <v>31</v>
      </c>
      <c r="J547" s="100">
        <v>0</v>
      </c>
      <c r="L547" s="100">
        <f t="shared" si="13"/>
        <v>29.8</v>
      </c>
    </row>
    <row r="548" spans="2:12" outlineLevel="1">
      <c r="B548" s="156">
        <v>46094.896284722221</v>
      </c>
      <c r="C548" s="83">
        <v>31</v>
      </c>
      <c r="D548" s="83">
        <v>0</v>
      </c>
      <c r="E548" s="79" t="b">
        <v>1</v>
      </c>
      <c r="F548" s="83">
        <v>1.2</v>
      </c>
      <c r="G548" s="79" t="s">
        <v>992</v>
      </c>
      <c r="I548" s="100">
        <v>31</v>
      </c>
      <c r="J548" s="100">
        <v>0</v>
      </c>
      <c r="L548" s="100">
        <f t="shared" si="13"/>
        <v>29.8</v>
      </c>
    </row>
    <row r="549" spans="2:12" outlineLevel="1">
      <c r="B549" s="156">
        <v>46094.902002314811</v>
      </c>
      <c r="C549" s="83">
        <v>62</v>
      </c>
      <c r="D549" s="83">
        <v>0</v>
      </c>
      <c r="E549" s="79" t="b">
        <v>1</v>
      </c>
      <c r="F549" s="83">
        <v>2.1</v>
      </c>
      <c r="G549" s="79" t="s">
        <v>993</v>
      </c>
      <c r="I549" s="100">
        <v>62</v>
      </c>
      <c r="J549" s="100">
        <v>0</v>
      </c>
      <c r="L549" s="100">
        <f t="shared" si="13"/>
        <v>59.9</v>
      </c>
    </row>
    <row r="550" spans="2:12" outlineLevel="1">
      <c r="B550" s="156">
        <v>46094.993877314817</v>
      </c>
      <c r="C550" s="83">
        <v>162</v>
      </c>
      <c r="D550" s="83">
        <v>0</v>
      </c>
      <c r="E550" s="79" t="b">
        <v>1</v>
      </c>
      <c r="F550" s="83">
        <v>5</v>
      </c>
      <c r="G550" s="79" t="s">
        <v>994</v>
      </c>
      <c r="I550" s="100">
        <v>62</v>
      </c>
      <c r="J550" s="100">
        <v>100</v>
      </c>
      <c r="L550" s="100">
        <f t="shared" si="13"/>
        <v>157</v>
      </c>
    </row>
    <row r="551" spans="2:12" outlineLevel="1">
      <c r="B551" s="156">
        <v>46095.0078587963</v>
      </c>
      <c r="C551" s="83">
        <v>62</v>
      </c>
      <c r="D551" s="83">
        <v>0</v>
      </c>
      <c r="E551" s="79" t="b">
        <v>1</v>
      </c>
      <c r="F551" s="83">
        <v>2.1</v>
      </c>
      <c r="G551" s="79" t="s">
        <v>995</v>
      </c>
      <c r="I551" s="100">
        <v>62</v>
      </c>
      <c r="J551" s="100">
        <v>0</v>
      </c>
      <c r="L551" s="100">
        <f t="shared" si="13"/>
        <v>59.9</v>
      </c>
    </row>
    <row r="552" spans="2:12" outlineLevel="1">
      <c r="B552" s="156">
        <v>46095.459062499998</v>
      </c>
      <c r="C552" s="83">
        <v>131</v>
      </c>
      <c r="D552" s="83">
        <v>0</v>
      </c>
      <c r="E552" s="79" t="b">
        <v>1</v>
      </c>
      <c r="F552" s="83">
        <v>4.0999999999999996</v>
      </c>
      <c r="G552" s="79" t="s">
        <v>996</v>
      </c>
      <c r="I552" s="100">
        <v>31</v>
      </c>
      <c r="J552" s="100">
        <v>100</v>
      </c>
      <c r="L552" s="100">
        <f t="shared" si="13"/>
        <v>126.9</v>
      </c>
    </row>
    <row r="553" spans="2:12" outlineLevel="1">
      <c r="B553" s="156">
        <v>46095.529490740744</v>
      </c>
      <c r="C553" s="83">
        <v>31</v>
      </c>
      <c r="D553" s="83">
        <v>0</v>
      </c>
      <c r="E553" s="79" t="b">
        <v>1</v>
      </c>
      <c r="F553" s="83">
        <v>1.2</v>
      </c>
      <c r="G553" s="79" t="s">
        <v>997</v>
      </c>
      <c r="I553" s="100">
        <v>31</v>
      </c>
      <c r="J553" s="100">
        <v>0</v>
      </c>
      <c r="L553" s="100">
        <f t="shared" si="13"/>
        <v>29.8</v>
      </c>
    </row>
    <row r="554" spans="2:12" outlineLevel="1">
      <c r="B554" s="156">
        <v>46095.531319444446</v>
      </c>
      <c r="C554" s="83">
        <v>31</v>
      </c>
      <c r="D554" s="83">
        <v>0</v>
      </c>
      <c r="E554" s="79" t="b">
        <v>1</v>
      </c>
      <c r="F554" s="83">
        <v>1.2</v>
      </c>
      <c r="G554" s="79" t="s">
        <v>998</v>
      </c>
      <c r="I554" s="100">
        <v>31</v>
      </c>
      <c r="J554" s="100">
        <v>0</v>
      </c>
      <c r="L554" s="100">
        <f t="shared" si="13"/>
        <v>29.8</v>
      </c>
    </row>
    <row r="555" spans="2:12" outlineLevel="1">
      <c r="B555" s="156">
        <v>46095.580543981479</v>
      </c>
      <c r="C555" s="83">
        <v>31</v>
      </c>
      <c r="D555" s="83">
        <v>0</v>
      </c>
      <c r="E555" s="79" t="b">
        <v>1</v>
      </c>
      <c r="F555" s="83">
        <v>1.2</v>
      </c>
      <c r="G555" s="79" t="s">
        <v>900</v>
      </c>
      <c r="I555" s="100">
        <v>31</v>
      </c>
      <c r="J555" s="100">
        <v>0</v>
      </c>
      <c r="L555" s="100">
        <f t="shared" si="13"/>
        <v>29.8</v>
      </c>
    </row>
    <row r="556" spans="2:12" outlineLevel="1">
      <c r="B556" s="156">
        <v>46095.603472222225</v>
      </c>
      <c r="C556" s="83">
        <v>131</v>
      </c>
      <c r="D556" s="83">
        <v>0</v>
      </c>
      <c r="E556" s="79" t="b">
        <v>1</v>
      </c>
      <c r="F556" s="83">
        <v>4.0999999999999996</v>
      </c>
      <c r="G556" s="79" t="s">
        <v>999</v>
      </c>
      <c r="I556" s="100">
        <v>31</v>
      </c>
      <c r="J556" s="100">
        <v>100</v>
      </c>
      <c r="L556" s="100">
        <f t="shared" si="13"/>
        <v>126.9</v>
      </c>
    </row>
    <row r="557" spans="2:12" outlineLevel="1">
      <c r="B557" s="156">
        <v>46095.636747685188</v>
      </c>
      <c r="C557" s="83">
        <v>31</v>
      </c>
      <c r="D557" s="83">
        <v>0</v>
      </c>
      <c r="E557" s="79" t="b">
        <v>1</v>
      </c>
      <c r="F557" s="83">
        <v>1.2</v>
      </c>
      <c r="G557" s="79" t="s">
        <v>1000</v>
      </c>
      <c r="I557" s="100">
        <v>31</v>
      </c>
      <c r="J557" s="100">
        <v>0</v>
      </c>
      <c r="L557" s="100">
        <f t="shared" si="13"/>
        <v>29.8</v>
      </c>
    </row>
    <row r="558" spans="2:12" outlineLevel="1">
      <c r="B558" s="156">
        <v>46095.640138888892</v>
      </c>
      <c r="C558" s="83">
        <v>31</v>
      </c>
      <c r="D558" s="83">
        <v>0</v>
      </c>
      <c r="E558" s="79" t="b">
        <v>1</v>
      </c>
      <c r="F558" s="83">
        <v>1.2</v>
      </c>
      <c r="G558" s="79" t="s">
        <v>1001</v>
      </c>
      <c r="I558" s="100">
        <v>31</v>
      </c>
      <c r="J558" s="100">
        <v>0</v>
      </c>
      <c r="L558" s="100">
        <f t="shared" si="13"/>
        <v>29.8</v>
      </c>
    </row>
    <row r="559" spans="2:12" outlineLevel="1">
      <c r="B559" s="156">
        <v>46095.64980324074</v>
      </c>
      <c r="C559" s="83">
        <v>31</v>
      </c>
      <c r="D559" s="83">
        <v>0</v>
      </c>
      <c r="E559" s="79" t="b">
        <v>1</v>
      </c>
      <c r="F559" s="83">
        <v>1.2</v>
      </c>
      <c r="G559" s="79" t="s">
        <v>1002</v>
      </c>
      <c r="I559" s="100">
        <v>31</v>
      </c>
      <c r="J559" s="100">
        <v>0</v>
      </c>
      <c r="L559" s="100">
        <f t="shared" si="13"/>
        <v>29.8</v>
      </c>
    </row>
    <row r="560" spans="2:12" outlineLevel="1">
      <c r="B560" s="156">
        <v>46095.774733796294</v>
      </c>
      <c r="C560" s="83">
        <v>62</v>
      </c>
      <c r="D560" s="83">
        <v>0</v>
      </c>
      <c r="E560" s="79" t="b">
        <v>1</v>
      </c>
      <c r="F560" s="83">
        <v>2.1</v>
      </c>
      <c r="G560" s="79" t="s">
        <v>1003</v>
      </c>
      <c r="I560" s="100">
        <v>62</v>
      </c>
      <c r="J560" s="100">
        <v>0</v>
      </c>
      <c r="L560" s="100">
        <f t="shared" si="13"/>
        <v>59.9</v>
      </c>
    </row>
    <row r="561" spans="2:12" outlineLevel="1">
      <c r="B561" s="156">
        <v>46095.782754629632</v>
      </c>
      <c r="C561" s="83">
        <v>31</v>
      </c>
      <c r="D561" s="83">
        <v>0</v>
      </c>
      <c r="E561" s="79" t="b">
        <v>1</v>
      </c>
      <c r="F561" s="83">
        <v>1.2</v>
      </c>
      <c r="G561" s="79" t="s">
        <v>1004</v>
      </c>
      <c r="I561" s="100">
        <v>31</v>
      </c>
      <c r="J561" s="100">
        <v>0</v>
      </c>
      <c r="L561" s="100">
        <f t="shared" si="13"/>
        <v>29.8</v>
      </c>
    </row>
    <row r="562" spans="2:12" outlineLevel="1">
      <c r="B562" s="156">
        <v>46095.90483796296</v>
      </c>
      <c r="C562" s="83">
        <v>31</v>
      </c>
      <c r="D562" s="83">
        <v>0</v>
      </c>
      <c r="E562" s="79" t="b">
        <v>1</v>
      </c>
      <c r="F562" s="83">
        <v>1.2</v>
      </c>
      <c r="G562" s="79" t="s">
        <v>552</v>
      </c>
      <c r="I562" s="100">
        <v>31</v>
      </c>
      <c r="J562" s="100">
        <v>0</v>
      </c>
      <c r="L562" s="100">
        <f t="shared" si="13"/>
        <v>29.8</v>
      </c>
    </row>
    <row r="563" spans="2:12" outlineLevel="1">
      <c r="B563" s="156">
        <v>46095.954837962963</v>
      </c>
      <c r="C563" s="83">
        <v>31</v>
      </c>
      <c r="D563" s="83">
        <v>0</v>
      </c>
      <c r="E563" s="79" t="b">
        <v>1</v>
      </c>
      <c r="F563" s="83">
        <v>1.2</v>
      </c>
      <c r="G563" s="79" t="s">
        <v>1005</v>
      </c>
      <c r="I563" s="100">
        <v>31</v>
      </c>
      <c r="J563" s="100">
        <v>0</v>
      </c>
      <c r="L563" s="100">
        <f t="shared" si="13"/>
        <v>29.8</v>
      </c>
    </row>
    <row r="564" spans="2:12" outlineLevel="1">
      <c r="B564" s="156">
        <v>46095.957430555558</v>
      </c>
      <c r="C564" s="83">
        <v>62</v>
      </c>
      <c r="D564" s="83">
        <v>0</v>
      </c>
      <c r="E564" s="79" t="b">
        <v>1</v>
      </c>
      <c r="F564" s="83">
        <v>2.1</v>
      </c>
      <c r="G564" s="79" t="s">
        <v>1006</v>
      </c>
      <c r="I564" s="100">
        <v>62</v>
      </c>
      <c r="J564" s="100">
        <v>0</v>
      </c>
      <c r="L564" s="100">
        <f t="shared" si="13"/>
        <v>59.9</v>
      </c>
    </row>
    <row r="565" spans="2:12" outlineLevel="1">
      <c r="B565" s="156">
        <v>46095.999282407407</v>
      </c>
      <c r="C565" s="83">
        <v>31</v>
      </c>
      <c r="D565" s="83">
        <v>0</v>
      </c>
      <c r="E565" s="79" t="b">
        <v>1</v>
      </c>
      <c r="F565" s="83">
        <v>1.2</v>
      </c>
      <c r="G565" s="79" t="s">
        <v>1007</v>
      </c>
      <c r="I565" s="100">
        <v>31</v>
      </c>
      <c r="J565" s="100">
        <v>0</v>
      </c>
      <c r="L565" s="100">
        <f t="shared" si="13"/>
        <v>29.8</v>
      </c>
    </row>
    <row r="566" spans="2:12" outlineLevel="1">
      <c r="B566" s="156">
        <v>46096.055925925924</v>
      </c>
      <c r="C566" s="83">
        <v>31</v>
      </c>
      <c r="D566" s="83">
        <v>0</v>
      </c>
      <c r="E566" s="79" t="b">
        <v>1</v>
      </c>
      <c r="F566" s="83">
        <v>1.2</v>
      </c>
      <c r="G566" s="79" t="s">
        <v>1008</v>
      </c>
      <c r="I566" s="100">
        <v>31</v>
      </c>
      <c r="J566" s="100">
        <v>0</v>
      </c>
      <c r="L566" s="100">
        <f t="shared" si="13"/>
        <v>29.8</v>
      </c>
    </row>
    <row r="567" spans="2:12" outlineLevel="1">
      <c r="B567" s="156">
        <v>46096.467256944445</v>
      </c>
      <c r="C567" s="83">
        <v>93</v>
      </c>
      <c r="D567" s="83">
        <v>0</v>
      </c>
      <c r="E567" s="79" t="b">
        <v>1</v>
      </c>
      <c r="F567" s="83">
        <v>3</v>
      </c>
      <c r="G567" s="79" t="s">
        <v>1009</v>
      </c>
      <c r="I567" s="100">
        <v>93</v>
      </c>
      <c r="J567" s="100">
        <v>0</v>
      </c>
      <c r="L567" s="100">
        <f t="shared" si="13"/>
        <v>90</v>
      </c>
    </row>
    <row r="568" spans="2:12" outlineLevel="1">
      <c r="B568" s="156">
        <v>46096.673506944448</v>
      </c>
      <c r="C568" s="83">
        <v>31</v>
      </c>
      <c r="D568" s="83">
        <v>0</v>
      </c>
      <c r="E568" s="79" t="b">
        <v>1</v>
      </c>
      <c r="F568" s="83">
        <v>1.2</v>
      </c>
      <c r="G568" s="79" t="s">
        <v>622</v>
      </c>
      <c r="I568" s="100">
        <v>31</v>
      </c>
      <c r="J568" s="100">
        <v>0</v>
      </c>
      <c r="L568" s="100">
        <f t="shared" si="13"/>
        <v>29.8</v>
      </c>
    </row>
    <row r="569" spans="2:12" outlineLevel="1">
      <c r="B569" s="156">
        <v>46096.678912037038</v>
      </c>
      <c r="C569" s="83">
        <v>31</v>
      </c>
      <c r="D569" s="83">
        <v>0</v>
      </c>
      <c r="E569" s="79" t="b">
        <v>1</v>
      </c>
      <c r="F569" s="83">
        <v>1.2</v>
      </c>
      <c r="G569" s="79" t="s">
        <v>602</v>
      </c>
      <c r="I569" s="100">
        <v>31</v>
      </c>
      <c r="J569" s="100">
        <v>0</v>
      </c>
      <c r="L569" s="100">
        <f t="shared" si="13"/>
        <v>29.8</v>
      </c>
    </row>
    <row r="570" spans="2:12" outlineLevel="1">
      <c r="B570" s="156">
        <v>46096.696597222224</v>
      </c>
      <c r="C570" s="83">
        <v>31</v>
      </c>
      <c r="D570" s="83">
        <v>0</v>
      </c>
      <c r="E570" s="79" t="b">
        <v>1</v>
      </c>
      <c r="F570" s="83">
        <v>1.2</v>
      </c>
      <c r="G570" s="79" t="s">
        <v>1010</v>
      </c>
      <c r="I570" s="100">
        <v>31</v>
      </c>
      <c r="J570" s="100">
        <v>0</v>
      </c>
      <c r="L570" s="100">
        <f t="shared" si="13"/>
        <v>29.8</v>
      </c>
    </row>
    <row r="571" spans="2:12" outlineLevel="1">
      <c r="B571" s="156">
        <v>46096.745092592595</v>
      </c>
      <c r="C571" s="83">
        <v>62</v>
      </c>
      <c r="D571" s="83">
        <v>0</v>
      </c>
      <c r="E571" s="79" t="b">
        <v>1</v>
      </c>
      <c r="F571" s="83">
        <v>2.1</v>
      </c>
      <c r="G571" s="79" t="s">
        <v>1011</v>
      </c>
      <c r="I571" s="100">
        <v>62</v>
      </c>
      <c r="J571" s="100">
        <v>0</v>
      </c>
      <c r="L571" s="100">
        <f t="shared" si="13"/>
        <v>59.9</v>
      </c>
    </row>
    <row r="572" spans="2:12" outlineLevel="1">
      <c r="B572" s="156">
        <v>46096.772349537037</v>
      </c>
      <c r="C572" s="83">
        <v>62</v>
      </c>
      <c r="D572" s="83">
        <v>0</v>
      </c>
      <c r="E572" s="79" t="b">
        <v>1</v>
      </c>
      <c r="F572" s="83">
        <v>2.1</v>
      </c>
      <c r="G572" s="79" t="s">
        <v>1012</v>
      </c>
      <c r="I572" s="100">
        <v>62</v>
      </c>
      <c r="J572" s="100">
        <v>0</v>
      </c>
      <c r="L572" s="100">
        <f t="shared" si="13"/>
        <v>59.9</v>
      </c>
    </row>
    <row r="573" spans="2:12" outlineLevel="1">
      <c r="B573" s="156">
        <v>46096.839560185188</v>
      </c>
      <c r="C573" s="83">
        <v>131</v>
      </c>
      <c r="D573" s="83">
        <v>0</v>
      </c>
      <c r="E573" s="79" t="b">
        <v>1</v>
      </c>
      <c r="F573" s="83">
        <v>4.0999999999999996</v>
      </c>
      <c r="G573" s="79" t="s">
        <v>1013</v>
      </c>
      <c r="I573" s="100">
        <v>31</v>
      </c>
      <c r="J573" s="100">
        <v>100</v>
      </c>
      <c r="L573" s="100">
        <f t="shared" si="13"/>
        <v>126.9</v>
      </c>
    </row>
    <row r="574" spans="2:12" outlineLevel="1">
      <c r="B574" s="156">
        <v>46096.948472222219</v>
      </c>
      <c r="C574" s="83">
        <v>31</v>
      </c>
      <c r="D574" s="83">
        <v>0</v>
      </c>
      <c r="E574" s="79" t="b">
        <v>1</v>
      </c>
      <c r="F574" s="83">
        <v>1.2</v>
      </c>
      <c r="G574" s="79" t="s">
        <v>1014</v>
      </c>
      <c r="I574" s="100">
        <v>31</v>
      </c>
      <c r="J574" s="100">
        <v>0</v>
      </c>
      <c r="L574" s="100">
        <f t="shared" si="13"/>
        <v>29.8</v>
      </c>
    </row>
    <row r="575" spans="2:12" outlineLevel="1">
      <c r="B575" s="156">
        <v>46096.954409722224</v>
      </c>
      <c r="C575" s="83">
        <v>31</v>
      </c>
      <c r="D575" s="83">
        <v>0</v>
      </c>
      <c r="E575" s="79" t="b">
        <v>1</v>
      </c>
      <c r="F575" s="83">
        <v>1.2</v>
      </c>
      <c r="G575" s="79" t="s">
        <v>1015</v>
      </c>
      <c r="I575" s="100">
        <v>31</v>
      </c>
      <c r="J575" s="100">
        <v>0</v>
      </c>
      <c r="L575" s="100">
        <f t="shared" si="13"/>
        <v>29.8</v>
      </c>
    </row>
    <row r="576" spans="2:12" outlineLevel="1">
      <c r="B576" s="156">
        <v>46096.972662037035</v>
      </c>
      <c r="C576" s="83">
        <v>31</v>
      </c>
      <c r="D576" s="83">
        <v>0</v>
      </c>
      <c r="E576" s="79" t="b">
        <v>1</v>
      </c>
      <c r="F576" s="83">
        <v>1.2</v>
      </c>
      <c r="G576" s="79" t="s">
        <v>1016</v>
      </c>
      <c r="I576" s="100">
        <v>31</v>
      </c>
      <c r="J576" s="100">
        <v>0</v>
      </c>
      <c r="L576" s="100">
        <f t="shared" si="13"/>
        <v>29.8</v>
      </c>
    </row>
    <row r="577" spans="2:12" outlineLevel="1">
      <c r="B577" s="156">
        <v>46097.003645833334</v>
      </c>
      <c r="C577" s="83">
        <v>31</v>
      </c>
      <c r="D577" s="83">
        <v>0</v>
      </c>
      <c r="E577" s="79" t="b">
        <v>1</v>
      </c>
      <c r="F577" s="83">
        <v>1.2</v>
      </c>
      <c r="G577" s="79" t="s">
        <v>1017</v>
      </c>
      <c r="I577" s="100">
        <v>31</v>
      </c>
      <c r="J577" s="100">
        <v>0</v>
      </c>
      <c r="L577" s="100">
        <f t="shared" si="13"/>
        <v>29.8</v>
      </c>
    </row>
    <row r="578" spans="2:12" outlineLevel="1">
      <c r="B578" s="156">
        <v>46097.011377314811</v>
      </c>
      <c r="C578" s="83">
        <v>31</v>
      </c>
      <c r="D578" s="83">
        <v>0</v>
      </c>
      <c r="E578" s="79" t="b">
        <v>1</v>
      </c>
      <c r="F578" s="83">
        <v>1.2</v>
      </c>
      <c r="G578" s="79" t="s">
        <v>1018</v>
      </c>
      <c r="I578" s="100">
        <v>31</v>
      </c>
      <c r="J578" s="100">
        <v>0</v>
      </c>
      <c r="L578" s="100">
        <f t="shared" si="13"/>
        <v>29.8</v>
      </c>
    </row>
    <row r="579" spans="2:12" outlineLevel="1">
      <c r="B579" s="156">
        <v>46097.016377314816</v>
      </c>
      <c r="C579" s="83">
        <v>31</v>
      </c>
      <c r="D579" s="83">
        <v>0</v>
      </c>
      <c r="E579" s="79" t="b">
        <v>1</v>
      </c>
      <c r="F579" s="83">
        <v>1.2</v>
      </c>
      <c r="G579" s="79" t="s">
        <v>1019</v>
      </c>
      <c r="I579" s="100">
        <v>31</v>
      </c>
      <c r="J579" s="100">
        <v>0</v>
      </c>
      <c r="L579" s="100">
        <f t="shared" si="13"/>
        <v>29.8</v>
      </c>
    </row>
    <row r="580" spans="2:12" outlineLevel="1">
      <c r="B580" s="156">
        <v>46097.086099537039</v>
      </c>
      <c r="C580" s="83">
        <v>31</v>
      </c>
      <c r="D580" s="83">
        <v>0</v>
      </c>
      <c r="E580" s="79" t="b">
        <v>1</v>
      </c>
      <c r="F580" s="83">
        <v>1.2</v>
      </c>
      <c r="G580" s="79" t="s">
        <v>1020</v>
      </c>
      <c r="I580" s="100">
        <v>31</v>
      </c>
      <c r="J580" s="100">
        <v>0</v>
      </c>
      <c r="L580" s="100">
        <f t="shared" si="13"/>
        <v>29.8</v>
      </c>
    </row>
    <row r="581" spans="2:12" outlineLevel="1">
      <c r="B581" s="156">
        <v>46097.090138888889</v>
      </c>
      <c r="C581" s="83">
        <v>31</v>
      </c>
      <c r="D581" s="83">
        <v>0</v>
      </c>
      <c r="E581" s="79" t="b">
        <v>1</v>
      </c>
      <c r="F581" s="83">
        <v>1.2</v>
      </c>
      <c r="G581" s="79" t="s">
        <v>1021</v>
      </c>
      <c r="I581" s="100">
        <v>31</v>
      </c>
      <c r="J581" s="100">
        <v>0</v>
      </c>
      <c r="L581" s="100">
        <f t="shared" si="13"/>
        <v>29.8</v>
      </c>
    </row>
    <row r="582" spans="2:12" outlineLevel="1">
      <c r="B582" s="156">
        <v>46097.334930555553</v>
      </c>
      <c r="C582" s="83">
        <v>31</v>
      </c>
      <c r="D582" s="83">
        <v>0</v>
      </c>
      <c r="E582" s="79" t="b">
        <v>1</v>
      </c>
      <c r="F582" s="83">
        <v>1.2</v>
      </c>
      <c r="G582" s="79" t="s">
        <v>1022</v>
      </c>
      <c r="I582" s="100">
        <v>31</v>
      </c>
      <c r="J582" s="100">
        <v>0</v>
      </c>
      <c r="L582" s="100">
        <f t="shared" si="13"/>
        <v>29.8</v>
      </c>
    </row>
    <row r="583" spans="2:12" outlineLevel="1">
      <c r="B583" s="156">
        <v>46097.454224537039</v>
      </c>
      <c r="C583" s="83">
        <v>31</v>
      </c>
      <c r="D583" s="83">
        <v>0</v>
      </c>
      <c r="E583" s="79" t="b">
        <v>1</v>
      </c>
      <c r="F583" s="83">
        <v>1.2</v>
      </c>
      <c r="G583" s="79" t="s">
        <v>1023</v>
      </c>
      <c r="I583" s="100">
        <v>31</v>
      </c>
      <c r="J583" s="100">
        <v>0</v>
      </c>
      <c r="L583" s="100">
        <f t="shared" si="13"/>
        <v>29.8</v>
      </c>
    </row>
    <row r="584" spans="2:12" outlineLevel="1">
      <c r="B584" s="156">
        <v>46097.480219907404</v>
      </c>
      <c r="C584" s="83">
        <v>31</v>
      </c>
      <c r="D584" s="83">
        <v>0</v>
      </c>
      <c r="E584" s="79" t="b">
        <v>1</v>
      </c>
      <c r="F584" s="83">
        <v>1.2</v>
      </c>
      <c r="G584" s="79" t="s">
        <v>1024</v>
      </c>
      <c r="I584" s="100">
        <v>31</v>
      </c>
      <c r="J584" s="100">
        <v>0</v>
      </c>
      <c r="L584" s="100">
        <f t="shared" si="13"/>
        <v>29.8</v>
      </c>
    </row>
    <row r="585" spans="2:12" outlineLevel="1">
      <c r="B585" s="156">
        <v>46097.530636574076</v>
      </c>
      <c r="C585" s="83">
        <v>31</v>
      </c>
      <c r="D585" s="83">
        <v>0</v>
      </c>
      <c r="E585" s="79" t="b">
        <v>1</v>
      </c>
      <c r="F585" s="83">
        <v>1.2</v>
      </c>
      <c r="G585" s="79" t="s">
        <v>1025</v>
      </c>
      <c r="I585" s="100">
        <v>31</v>
      </c>
      <c r="J585" s="100">
        <v>0</v>
      </c>
      <c r="L585" s="100">
        <f t="shared" si="13"/>
        <v>29.8</v>
      </c>
    </row>
    <row r="586" spans="2:12" outlineLevel="1">
      <c r="B586" s="156">
        <v>46097.546249999999</v>
      </c>
      <c r="C586" s="83">
        <v>31</v>
      </c>
      <c r="D586" s="83">
        <v>0</v>
      </c>
      <c r="E586" s="79" t="b">
        <v>1</v>
      </c>
      <c r="F586" s="83">
        <v>1.2</v>
      </c>
      <c r="G586" s="79" t="s">
        <v>1026</v>
      </c>
      <c r="I586" s="100">
        <v>31</v>
      </c>
      <c r="J586" s="100">
        <v>0</v>
      </c>
      <c r="L586" s="100">
        <f t="shared" si="13"/>
        <v>29.8</v>
      </c>
    </row>
    <row r="587" spans="2:12" outlineLevel="1">
      <c r="B587" s="156">
        <v>46097.597094907411</v>
      </c>
      <c r="C587" s="83">
        <v>31</v>
      </c>
      <c r="D587" s="83">
        <v>0</v>
      </c>
      <c r="E587" s="79" t="b">
        <v>1</v>
      </c>
      <c r="F587" s="83">
        <v>1.2</v>
      </c>
      <c r="G587" s="79" t="s">
        <v>1027</v>
      </c>
      <c r="I587" s="100">
        <v>31</v>
      </c>
      <c r="J587" s="100">
        <v>0</v>
      </c>
      <c r="L587" s="100">
        <f t="shared" si="13"/>
        <v>29.8</v>
      </c>
    </row>
    <row r="588" spans="2:12" outlineLevel="1">
      <c r="B588" s="156">
        <v>46097.651574074072</v>
      </c>
      <c r="C588" s="83">
        <v>31</v>
      </c>
      <c r="D588" s="83">
        <v>0</v>
      </c>
      <c r="E588" s="79" t="b">
        <v>1</v>
      </c>
      <c r="F588" s="83">
        <v>1.2</v>
      </c>
      <c r="G588" s="79" t="s">
        <v>1028</v>
      </c>
      <c r="I588" s="100">
        <v>31</v>
      </c>
      <c r="J588" s="100">
        <v>0</v>
      </c>
      <c r="L588" s="100">
        <f t="shared" si="13"/>
        <v>29.8</v>
      </c>
    </row>
    <row r="589" spans="2:12" outlineLevel="1">
      <c r="B589" s="156">
        <v>46097.679861111108</v>
      </c>
      <c r="C589" s="83">
        <v>31</v>
      </c>
      <c r="D589" s="83">
        <v>0</v>
      </c>
      <c r="E589" s="79" t="b">
        <v>1</v>
      </c>
      <c r="F589" s="83">
        <v>1.2</v>
      </c>
      <c r="G589" s="79" t="s">
        <v>844</v>
      </c>
      <c r="I589" s="100">
        <v>31</v>
      </c>
      <c r="J589" s="100">
        <v>0</v>
      </c>
      <c r="L589" s="100">
        <f t="shared" si="13"/>
        <v>29.8</v>
      </c>
    </row>
    <row r="590" spans="2:12" outlineLevel="1">
      <c r="B590" s="156">
        <v>46097.689976851849</v>
      </c>
      <c r="C590" s="83">
        <v>31</v>
      </c>
      <c r="D590" s="83">
        <v>0</v>
      </c>
      <c r="E590" s="79" t="b">
        <v>1</v>
      </c>
      <c r="F590" s="83">
        <v>1.2</v>
      </c>
      <c r="G590" s="79" t="s">
        <v>1029</v>
      </c>
      <c r="I590" s="100">
        <v>31</v>
      </c>
      <c r="J590" s="100">
        <v>0</v>
      </c>
      <c r="L590" s="100">
        <f t="shared" si="13"/>
        <v>29.8</v>
      </c>
    </row>
    <row r="591" spans="2:12" outlineLevel="1">
      <c r="B591" s="156">
        <v>46097.732627314814</v>
      </c>
      <c r="C591" s="83">
        <v>31</v>
      </c>
      <c r="D591" s="83">
        <v>0</v>
      </c>
      <c r="E591" s="79" t="b">
        <v>1</v>
      </c>
      <c r="F591" s="83">
        <v>1.2</v>
      </c>
      <c r="G591" s="79" t="s">
        <v>1030</v>
      </c>
      <c r="I591" s="100">
        <v>31</v>
      </c>
      <c r="J591" s="100">
        <v>0</v>
      </c>
      <c r="L591" s="100">
        <f t="shared" si="13"/>
        <v>29.8</v>
      </c>
    </row>
    <row r="592" spans="2:12" outlineLevel="1">
      <c r="B592" s="156">
        <v>46097.735613425924</v>
      </c>
      <c r="C592" s="83">
        <v>31</v>
      </c>
      <c r="D592" s="83">
        <v>0</v>
      </c>
      <c r="E592" s="79" t="b">
        <v>1</v>
      </c>
      <c r="F592" s="83">
        <v>1.2</v>
      </c>
      <c r="G592" s="79" t="s">
        <v>1030</v>
      </c>
      <c r="I592" s="100">
        <v>31</v>
      </c>
      <c r="J592" s="100">
        <v>0</v>
      </c>
      <c r="L592" s="100">
        <f t="shared" si="13"/>
        <v>29.8</v>
      </c>
    </row>
    <row r="593" spans="2:12" outlineLevel="1">
      <c r="B593" s="156">
        <v>46097.76458333333</v>
      </c>
      <c r="C593" s="83">
        <v>31</v>
      </c>
      <c r="D593" s="83">
        <v>0</v>
      </c>
      <c r="E593" s="79" t="b">
        <v>1</v>
      </c>
      <c r="F593" s="83">
        <v>1.2</v>
      </c>
      <c r="G593" s="79" t="s">
        <v>1031</v>
      </c>
      <c r="I593" s="100">
        <v>31</v>
      </c>
      <c r="J593" s="100">
        <v>0</v>
      </c>
      <c r="L593" s="100">
        <f t="shared" si="13"/>
        <v>29.8</v>
      </c>
    </row>
    <row r="594" spans="2:12" outlineLevel="1">
      <c r="B594" s="156">
        <v>46097.786273148151</v>
      </c>
      <c r="C594" s="83">
        <v>31</v>
      </c>
      <c r="D594" s="83">
        <v>0</v>
      </c>
      <c r="E594" s="79" t="b">
        <v>1</v>
      </c>
      <c r="F594" s="83">
        <v>1.2</v>
      </c>
      <c r="G594" s="79" t="s">
        <v>1032</v>
      </c>
      <c r="I594" s="100">
        <v>31</v>
      </c>
      <c r="J594" s="100">
        <v>0</v>
      </c>
      <c r="L594" s="100">
        <f t="shared" si="13"/>
        <v>29.8</v>
      </c>
    </row>
    <row r="595" spans="2:12" outlineLevel="1">
      <c r="B595" s="156">
        <v>46097.855532407404</v>
      </c>
      <c r="C595" s="83">
        <v>31</v>
      </c>
      <c r="D595" s="83">
        <v>0</v>
      </c>
      <c r="E595" s="79" t="b">
        <v>1</v>
      </c>
      <c r="F595" s="83">
        <v>1.2</v>
      </c>
      <c r="G595" s="79" t="s">
        <v>1033</v>
      </c>
      <c r="I595" s="100">
        <v>31</v>
      </c>
      <c r="J595" s="100">
        <v>0</v>
      </c>
      <c r="L595" s="100">
        <f t="shared" si="13"/>
        <v>29.8</v>
      </c>
    </row>
    <row r="596" spans="2:12" outlineLevel="1">
      <c r="B596" s="156">
        <v>46097.919999999998</v>
      </c>
      <c r="C596" s="83">
        <v>131</v>
      </c>
      <c r="D596" s="83">
        <v>0</v>
      </c>
      <c r="E596" s="79" t="b">
        <v>1</v>
      </c>
      <c r="F596" s="83">
        <v>4.0999999999999996</v>
      </c>
      <c r="G596" s="79" t="s">
        <v>1034</v>
      </c>
      <c r="I596" s="100">
        <v>31</v>
      </c>
      <c r="J596" s="100">
        <v>100</v>
      </c>
      <c r="L596" s="100">
        <f t="shared" si="13"/>
        <v>126.9</v>
      </c>
    </row>
    <row r="597" spans="2:12" outlineLevel="1">
      <c r="B597" s="156">
        <v>46097.958877314813</v>
      </c>
      <c r="C597" s="83">
        <v>31</v>
      </c>
      <c r="D597" s="83">
        <v>0</v>
      </c>
      <c r="E597" s="79" t="b">
        <v>1</v>
      </c>
      <c r="F597" s="83">
        <v>1.2</v>
      </c>
      <c r="G597" s="79" t="s">
        <v>1035</v>
      </c>
      <c r="I597" s="100">
        <v>31</v>
      </c>
      <c r="J597" s="100">
        <v>0</v>
      </c>
      <c r="L597" s="100">
        <f t="shared" si="13"/>
        <v>29.8</v>
      </c>
    </row>
    <row r="598" spans="2:12" outlineLevel="1">
      <c r="B598" s="156">
        <v>46097.962500000001</v>
      </c>
      <c r="C598" s="83">
        <v>31</v>
      </c>
      <c r="D598" s="83">
        <v>0</v>
      </c>
      <c r="E598" s="79" t="b">
        <v>1</v>
      </c>
      <c r="F598" s="83">
        <v>1.2</v>
      </c>
      <c r="G598" s="79" t="s">
        <v>1036</v>
      </c>
      <c r="I598" s="100">
        <v>31</v>
      </c>
      <c r="J598" s="100">
        <v>0</v>
      </c>
      <c r="L598" s="100">
        <f t="shared" si="13"/>
        <v>29.8</v>
      </c>
    </row>
    <row r="599" spans="2:12" outlineLevel="1">
      <c r="B599" s="156">
        <v>46098.040682870371</v>
      </c>
      <c r="C599" s="83">
        <v>31</v>
      </c>
      <c r="D599" s="83">
        <v>0</v>
      </c>
      <c r="E599" s="79" t="b">
        <v>1</v>
      </c>
      <c r="F599" s="83">
        <v>1.2</v>
      </c>
      <c r="G599" s="79" t="s">
        <v>1037</v>
      </c>
      <c r="I599" s="100">
        <v>31</v>
      </c>
      <c r="J599" s="100">
        <v>0</v>
      </c>
      <c r="L599" s="100">
        <f t="shared" si="13"/>
        <v>29.8</v>
      </c>
    </row>
    <row r="600" spans="2:12" outlineLevel="1">
      <c r="B600" s="156">
        <v>46098.041608796295</v>
      </c>
      <c r="C600" s="83">
        <v>31</v>
      </c>
      <c r="D600" s="83">
        <v>0</v>
      </c>
      <c r="E600" s="79" t="b">
        <v>1</v>
      </c>
      <c r="F600" s="83">
        <v>1.2</v>
      </c>
      <c r="G600" s="79" t="s">
        <v>1038</v>
      </c>
      <c r="I600" s="100">
        <v>31</v>
      </c>
      <c r="J600" s="100">
        <v>0</v>
      </c>
      <c r="L600" s="100">
        <f t="shared" si="13"/>
        <v>29.8</v>
      </c>
    </row>
    <row r="601" spans="2:12" outlineLevel="1">
      <c r="B601" s="156">
        <v>46098.132685185185</v>
      </c>
      <c r="C601" s="83">
        <v>31</v>
      </c>
      <c r="D601" s="83">
        <v>0</v>
      </c>
      <c r="E601" s="79" t="b">
        <v>1</v>
      </c>
      <c r="F601" s="83">
        <v>1.2</v>
      </c>
      <c r="G601" s="79" t="s">
        <v>1039</v>
      </c>
      <c r="I601" s="100">
        <v>31</v>
      </c>
      <c r="J601" s="100">
        <v>0</v>
      </c>
      <c r="L601" s="100">
        <f t="shared" si="13"/>
        <v>29.8</v>
      </c>
    </row>
    <row r="602" spans="2:12" outlineLevel="1">
      <c r="B602" s="156">
        <v>46098.163391203707</v>
      </c>
      <c r="C602" s="83">
        <v>31</v>
      </c>
      <c r="D602" s="83">
        <v>0</v>
      </c>
      <c r="E602" s="79" t="b">
        <v>1</v>
      </c>
      <c r="F602" s="83">
        <v>1.2</v>
      </c>
      <c r="G602" s="79" t="s">
        <v>1040</v>
      </c>
      <c r="I602" s="100">
        <v>31</v>
      </c>
      <c r="J602" s="100">
        <v>0</v>
      </c>
      <c r="L602" s="100">
        <f t="shared" si="13"/>
        <v>29.8</v>
      </c>
    </row>
    <row r="603" spans="2:12" outlineLevel="1">
      <c r="B603" s="156">
        <v>46098.219918981478</v>
      </c>
      <c r="C603" s="83">
        <v>31</v>
      </c>
      <c r="D603" s="83">
        <v>0</v>
      </c>
      <c r="E603" s="79" t="b">
        <v>1</v>
      </c>
      <c r="F603" s="83">
        <v>1.2</v>
      </c>
      <c r="G603" s="79" t="s">
        <v>1041</v>
      </c>
      <c r="I603" s="100">
        <v>31</v>
      </c>
      <c r="J603" s="100">
        <v>0</v>
      </c>
      <c r="L603" s="100">
        <f t="shared" si="13"/>
        <v>29.8</v>
      </c>
    </row>
    <row r="604" spans="2:12" outlineLevel="1">
      <c r="B604" s="156">
        <v>46098.512442129628</v>
      </c>
      <c r="C604" s="83">
        <v>93</v>
      </c>
      <c r="D604" s="83">
        <v>0</v>
      </c>
      <c r="E604" s="79" t="b">
        <v>1</v>
      </c>
      <c r="F604" s="83">
        <v>3</v>
      </c>
      <c r="G604" s="79" t="s">
        <v>1042</v>
      </c>
      <c r="I604" s="100">
        <v>93</v>
      </c>
      <c r="J604" s="100">
        <v>0</v>
      </c>
      <c r="L604" s="100">
        <f t="shared" si="13"/>
        <v>90</v>
      </c>
    </row>
    <row r="605" spans="2:12" outlineLevel="1">
      <c r="B605" s="156">
        <v>46098.596643518518</v>
      </c>
      <c r="C605" s="83">
        <v>31</v>
      </c>
      <c r="D605" s="83">
        <v>0</v>
      </c>
      <c r="E605" s="79" t="b">
        <v>1</v>
      </c>
      <c r="F605" s="83">
        <v>1.2</v>
      </c>
      <c r="G605" s="79" t="s">
        <v>1043</v>
      </c>
      <c r="I605" s="100">
        <v>31</v>
      </c>
      <c r="J605" s="100">
        <v>0</v>
      </c>
      <c r="L605" s="100">
        <f t="shared" si="13"/>
        <v>29.8</v>
      </c>
    </row>
    <row r="606" spans="2:12" outlineLevel="1">
      <c r="B606" s="156">
        <v>46098.625555555554</v>
      </c>
      <c r="C606" s="83">
        <v>62</v>
      </c>
      <c r="D606" s="83">
        <v>0</v>
      </c>
      <c r="E606" s="79" t="b">
        <v>1</v>
      </c>
      <c r="F606" s="83">
        <v>2.1</v>
      </c>
      <c r="G606" s="79" t="s">
        <v>1044</v>
      </c>
      <c r="I606" s="100">
        <v>62</v>
      </c>
      <c r="J606" s="100">
        <v>0</v>
      </c>
      <c r="L606" s="100">
        <f t="shared" si="13"/>
        <v>59.9</v>
      </c>
    </row>
    <row r="607" spans="2:12" outlineLevel="1">
      <c r="B607" s="156">
        <v>46098.631076388891</v>
      </c>
      <c r="C607" s="83">
        <v>31</v>
      </c>
      <c r="D607" s="83">
        <v>0</v>
      </c>
      <c r="E607" s="79" t="b">
        <v>1</v>
      </c>
      <c r="F607" s="83">
        <v>1.2</v>
      </c>
      <c r="G607" s="79" t="s">
        <v>1045</v>
      </c>
      <c r="I607" s="100">
        <v>31</v>
      </c>
      <c r="J607" s="100">
        <v>0</v>
      </c>
      <c r="L607" s="100">
        <f t="shared" si="13"/>
        <v>29.8</v>
      </c>
    </row>
    <row r="608" spans="2:12" outlineLevel="1">
      <c r="B608" s="156">
        <v>46098.663449074076</v>
      </c>
      <c r="C608" s="83">
        <v>31</v>
      </c>
      <c r="D608" s="83">
        <v>0</v>
      </c>
      <c r="E608" s="79" t="b">
        <v>1</v>
      </c>
      <c r="F608" s="83">
        <v>1.2</v>
      </c>
      <c r="G608" s="79" t="s">
        <v>1046</v>
      </c>
      <c r="I608" s="100">
        <v>31</v>
      </c>
      <c r="J608" s="100">
        <v>0</v>
      </c>
      <c r="L608" s="100">
        <f t="shared" si="13"/>
        <v>29.8</v>
      </c>
    </row>
    <row r="609" spans="2:12" outlineLevel="1">
      <c r="B609" s="156">
        <v>46098.708483796298</v>
      </c>
      <c r="C609" s="83">
        <v>31</v>
      </c>
      <c r="D609" s="83">
        <v>0</v>
      </c>
      <c r="E609" s="79" t="b">
        <v>1</v>
      </c>
      <c r="F609" s="83">
        <v>1.2</v>
      </c>
      <c r="G609" s="79" t="s">
        <v>1047</v>
      </c>
      <c r="I609" s="100">
        <v>31</v>
      </c>
      <c r="J609" s="100">
        <v>0</v>
      </c>
      <c r="L609" s="100">
        <f t="shared" ref="L609:L672" si="14">C609-D609-F609</f>
        <v>29.8</v>
      </c>
    </row>
    <row r="610" spans="2:12" outlineLevel="1">
      <c r="B610" s="156">
        <v>46098.732164351852</v>
      </c>
      <c r="C610" s="83">
        <v>93</v>
      </c>
      <c r="D610" s="83">
        <v>0</v>
      </c>
      <c r="E610" s="79" t="b">
        <v>1</v>
      </c>
      <c r="F610" s="83">
        <v>3</v>
      </c>
      <c r="G610" s="79" t="s">
        <v>387</v>
      </c>
      <c r="I610" s="100">
        <v>93</v>
      </c>
      <c r="J610" s="100">
        <v>0</v>
      </c>
      <c r="L610" s="100">
        <f t="shared" si="14"/>
        <v>90</v>
      </c>
    </row>
    <row r="611" spans="2:12" outlineLevel="1">
      <c r="B611" s="156">
        <v>46098.813460648147</v>
      </c>
      <c r="C611" s="83">
        <v>93</v>
      </c>
      <c r="D611" s="83">
        <v>0</v>
      </c>
      <c r="E611" s="79" t="b">
        <v>1</v>
      </c>
      <c r="F611" s="83">
        <v>3</v>
      </c>
      <c r="G611" s="79" t="s">
        <v>1048</v>
      </c>
      <c r="I611" s="100">
        <v>93</v>
      </c>
      <c r="J611" s="100">
        <v>0</v>
      </c>
      <c r="L611" s="100">
        <f t="shared" si="14"/>
        <v>90</v>
      </c>
    </row>
    <row r="612" spans="2:12" outlineLevel="1">
      <c r="B612" s="156">
        <v>46098.823796296296</v>
      </c>
      <c r="C612" s="83">
        <v>31</v>
      </c>
      <c r="D612" s="83">
        <v>0</v>
      </c>
      <c r="E612" s="79" t="b">
        <v>1</v>
      </c>
      <c r="F612" s="83">
        <v>1.2</v>
      </c>
      <c r="G612" s="79" t="s">
        <v>1049</v>
      </c>
      <c r="I612" s="100">
        <v>31</v>
      </c>
      <c r="J612" s="100">
        <v>0</v>
      </c>
      <c r="L612" s="100">
        <f t="shared" si="14"/>
        <v>29.8</v>
      </c>
    </row>
    <row r="613" spans="2:12" outlineLevel="1">
      <c r="B613" s="156">
        <v>46098.863310185188</v>
      </c>
      <c r="C613" s="83">
        <v>62</v>
      </c>
      <c r="D613" s="83">
        <v>0</v>
      </c>
      <c r="E613" s="79" t="b">
        <v>1</v>
      </c>
      <c r="F613" s="83">
        <v>2.1</v>
      </c>
      <c r="G613" s="79" t="s">
        <v>1050</v>
      </c>
      <c r="I613" s="100">
        <v>62</v>
      </c>
      <c r="J613" s="100">
        <v>0</v>
      </c>
      <c r="L613" s="100">
        <f t="shared" si="14"/>
        <v>59.9</v>
      </c>
    </row>
    <row r="614" spans="2:12" outlineLevel="1">
      <c r="B614" s="156">
        <v>46099.055277777778</v>
      </c>
      <c r="C614" s="83">
        <v>131</v>
      </c>
      <c r="D614" s="83">
        <v>0</v>
      </c>
      <c r="E614" s="79" t="b">
        <v>1</v>
      </c>
      <c r="F614" s="83">
        <v>4.0999999999999996</v>
      </c>
      <c r="G614" s="79" t="s">
        <v>1051</v>
      </c>
      <c r="I614" s="100">
        <v>31</v>
      </c>
      <c r="J614" s="100">
        <v>100</v>
      </c>
      <c r="L614" s="100">
        <f t="shared" si="14"/>
        <v>126.9</v>
      </c>
    </row>
    <row r="615" spans="2:12" outlineLevel="1">
      <c r="B615" s="156">
        <v>46099.063009259262</v>
      </c>
      <c r="C615" s="83">
        <v>162</v>
      </c>
      <c r="D615" s="83">
        <v>0</v>
      </c>
      <c r="E615" s="79" t="b">
        <v>1</v>
      </c>
      <c r="F615" s="83">
        <v>5</v>
      </c>
      <c r="G615" s="79" t="s">
        <v>1052</v>
      </c>
      <c r="I615" s="100">
        <v>62</v>
      </c>
      <c r="J615" s="100">
        <v>100</v>
      </c>
      <c r="L615" s="100">
        <f t="shared" si="14"/>
        <v>157</v>
      </c>
    </row>
    <row r="616" spans="2:12" outlineLevel="1">
      <c r="B616" s="156">
        <v>46099.138726851852</v>
      </c>
      <c r="C616" s="83">
        <v>31</v>
      </c>
      <c r="D616" s="83">
        <v>0</v>
      </c>
      <c r="E616" s="79" t="b">
        <v>1</v>
      </c>
      <c r="F616" s="83">
        <v>1.2</v>
      </c>
      <c r="G616" s="79" t="s">
        <v>1053</v>
      </c>
      <c r="I616" s="100">
        <v>31</v>
      </c>
      <c r="J616" s="100">
        <v>0</v>
      </c>
      <c r="L616" s="100">
        <f t="shared" si="14"/>
        <v>29.8</v>
      </c>
    </row>
    <row r="617" spans="2:12" outlineLevel="1">
      <c r="B617" s="156">
        <v>46099.146770833337</v>
      </c>
      <c r="C617" s="83">
        <v>31</v>
      </c>
      <c r="D617" s="83">
        <v>0</v>
      </c>
      <c r="E617" s="79" t="b">
        <v>1</v>
      </c>
      <c r="F617" s="83">
        <v>1.2</v>
      </c>
      <c r="G617" s="79" t="s">
        <v>1053</v>
      </c>
      <c r="I617" s="100">
        <v>31</v>
      </c>
      <c r="J617" s="100">
        <v>0</v>
      </c>
      <c r="L617" s="100">
        <f t="shared" si="14"/>
        <v>29.8</v>
      </c>
    </row>
    <row r="618" spans="2:12" outlineLevel="1">
      <c r="B618" s="156">
        <v>46099.483530092592</v>
      </c>
      <c r="C618" s="83">
        <v>31</v>
      </c>
      <c r="D618" s="83">
        <v>0</v>
      </c>
      <c r="E618" s="79" t="b">
        <v>1</v>
      </c>
      <c r="F618" s="83">
        <v>1.2</v>
      </c>
      <c r="G618" s="79" t="s">
        <v>1054</v>
      </c>
      <c r="I618" s="100">
        <v>31</v>
      </c>
      <c r="J618" s="100">
        <v>0</v>
      </c>
      <c r="L618" s="100">
        <f t="shared" si="14"/>
        <v>29.8</v>
      </c>
    </row>
    <row r="619" spans="2:12" outlineLevel="1">
      <c r="B619" s="156">
        <v>46099.572847222225</v>
      </c>
      <c r="C619" s="83">
        <v>31</v>
      </c>
      <c r="D619" s="83">
        <v>0</v>
      </c>
      <c r="E619" s="79" t="b">
        <v>1</v>
      </c>
      <c r="F619" s="83">
        <v>1.2</v>
      </c>
      <c r="G619" s="79" t="s">
        <v>1055</v>
      </c>
      <c r="I619" s="100">
        <v>31</v>
      </c>
      <c r="J619" s="100">
        <v>0</v>
      </c>
      <c r="L619" s="100">
        <f t="shared" si="14"/>
        <v>29.8</v>
      </c>
    </row>
    <row r="620" spans="2:12" outlineLevel="1">
      <c r="B620" s="156">
        <v>46099.598530092589</v>
      </c>
      <c r="C620" s="83">
        <v>31</v>
      </c>
      <c r="D620" s="83">
        <v>0</v>
      </c>
      <c r="E620" s="79" t="b">
        <v>1</v>
      </c>
      <c r="F620" s="83">
        <v>1.2</v>
      </c>
      <c r="G620" s="79" t="s">
        <v>1056</v>
      </c>
      <c r="I620" s="100">
        <v>31</v>
      </c>
      <c r="J620" s="100">
        <v>0</v>
      </c>
      <c r="L620" s="100">
        <f t="shared" si="14"/>
        <v>29.8</v>
      </c>
    </row>
    <row r="621" spans="2:12" outlineLevel="1">
      <c r="B621" s="156">
        <v>46099.660092592596</v>
      </c>
      <c r="C621" s="83">
        <v>31</v>
      </c>
      <c r="D621" s="83">
        <v>0</v>
      </c>
      <c r="E621" s="79" t="b">
        <v>1</v>
      </c>
      <c r="F621" s="83">
        <v>1.2</v>
      </c>
      <c r="G621" s="79" t="s">
        <v>1057</v>
      </c>
      <c r="I621" s="100">
        <v>31</v>
      </c>
      <c r="J621" s="100">
        <v>0</v>
      </c>
      <c r="L621" s="100">
        <f t="shared" si="14"/>
        <v>29.8</v>
      </c>
    </row>
    <row r="622" spans="2:12" outlineLevel="1">
      <c r="B622" s="156">
        <v>46099.673125000001</v>
      </c>
      <c r="C622" s="83">
        <v>31</v>
      </c>
      <c r="D622" s="83">
        <v>0</v>
      </c>
      <c r="E622" s="79" t="b">
        <v>1</v>
      </c>
      <c r="F622" s="83">
        <v>1.2</v>
      </c>
      <c r="G622" s="79" t="s">
        <v>1058</v>
      </c>
      <c r="I622" s="100">
        <v>31</v>
      </c>
      <c r="J622" s="100">
        <v>0</v>
      </c>
      <c r="L622" s="100">
        <f t="shared" si="14"/>
        <v>29.8</v>
      </c>
    </row>
    <row r="623" spans="2:12" outlineLevel="1">
      <c r="B623" s="156">
        <v>46099.685046296298</v>
      </c>
      <c r="C623" s="83">
        <v>31</v>
      </c>
      <c r="D623" s="83">
        <v>0</v>
      </c>
      <c r="E623" s="79" t="b">
        <v>1</v>
      </c>
      <c r="F623" s="83">
        <v>1.2</v>
      </c>
      <c r="G623" s="79" t="s">
        <v>1059</v>
      </c>
      <c r="I623" s="100">
        <v>31</v>
      </c>
      <c r="J623" s="100">
        <v>0</v>
      </c>
      <c r="L623" s="100">
        <f t="shared" si="14"/>
        <v>29.8</v>
      </c>
    </row>
    <row r="624" spans="2:12" outlineLevel="1">
      <c r="B624" s="156">
        <v>46099.695763888885</v>
      </c>
      <c r="C624" s="83">
        <v>31</v>
      </c>
      <c r="D624" s="83">
        <v>0</v>
      </c>
      <c r="E624" s="79" t="b">
        <v>1</v>
      </c>
      <c r="F624" s="83">
        <v>1.2</v>
      </c>
      <c r="G624" s="79" t="s">
        <v>1060</v>
      </c>
      <c r="I624" s="100">
        <v>31</v>
      </c>
      <c r="J624" s="100">
        <v>0</v>
      </c>
      <c r="L624" s="100">
        <f t="shared" si="14"/>
        <v>29.8</v>
      </c>
    </row>
    <row r="625" spans="2:12" outlineLevel="1">
      <c r="B625" s="156">
        <v>46099.772847222222</v>
      </c>
      <c r="C625" s="83">
        <v>31</v>
      </c>
      <c r="D625" s="83">
        <v>0</v>
      </c>
      <c r="E625" s="79" t="b">
        <v>1</v>
      </c>
      <c r="F625" s="83">
        <v>1.2</v>
      </c>
      <c r="G625" s="79" t="s">
        <v>1061</v>
      </c>
      <c r="I625" s="100">
        <v>31</v>
      </c>
      <c r="J625" s="100">
        <v>0</v>
      </c>
      <c r="L625" s="100">
        <f t="shared" si="14"/>
        <v>29.8</v>
      </c>
    </row>
    <row r="626" spans="2:12" outlineLevel="1">
      <c r="B626" s="156">
        <v>46099.834247685183</v>
      </c>
      <c r="C626" s="83">
        <v>62</v>
      </c>
      <c r="D626" s="83">
        <v>0</v>
      </c>
      <c r="E626" s="79" t="b">
        <v>1</v>
      </c>
      <c r="F626" s="83">
        <v>2.1</v>
      </c>
      <c r="G626" s="79" t="s">
        <v>1062</v>
      </c>
      <c r="I626" s="100">
        <v>62</v>
      </c>
      <c r="J626" s="100">
        <v>0</v>
      </c>
      <c r="L626" s="100">
        <f t="shared" si="14"/>
        <v>59.9</v>
      </c>
    </row>
    <row r="627" spans="2:12" outlineLevel="1">
      <c r="B627" s="156">
        <v>46099.863125000003</v>
      </c>
      <c r="C627" s="83">
        <v>31</v>
      </c>
      <c r="D627" s="83">
        <v>0</v>
      </c>
      <c r="E627" s="79" t="b">
        <v>1</v>
      </c>
      <c r="F627" s="83">
        <v>1.2</v>
      </c>
      <c r="G627" s="79" t="s">
        <v>1063</v>
      </c>
      <c r="I627" s="100">
        <v>31</v>
      </c>
      <c r="J627" s="100">
        <v>0</v>
      </c>
      <c r="L627" s="100">
        <f t="shared" si="14"/>
        <v>29.8</v>
      </c>
    </row>
    <row r="628" spans="2:12" outlineLevel="1">
      <c r="B628" s="156">
        <v>46099.884953703702</v>
      </c>
      <c r="C628" s="83">
        <v>31</v>
      </c>
      <c r="D628" s="83">
        <v>0</v>
      </c>
      <c r="E628" s="79" t="b">
        <v>1</v>
      </c>
      <c r="F628" s="83">
        <v>1.2</v>
      </c>
      <c r="G628" s="79" t="s">
        <v>1064</v>
      </c>
      <c r="I628" s="100">
        <v>31</v>
      </c>
      <c r="J628" s="100">
        <v>0</v>
      </c>
      <c r="L628" s="100">
        <f t="shared" si="14"/>
        <v>29.8</v>
      </c>
    </row>
    <row r="629" spans="2:12" outlineLevel="1">
      <c r="B629" s="156">
        <v>46099.950069444443</v>
      </c>
      <c r="C629" s="83">
        <v>131</v>
      </c>
      <c r="D629" s="83">
        <v>0</v>
      </c>
      <c r="E629" s="79" t="b">
        <v>1</v>
      </c>
      <c r="F629" s="83">
        <v>4.0999999999999996</v>
      </c>
      <c r="G629" s="79" t="s">
        <v>1065</v>
      </c>
      <c r="I629" s="100">
        <v>31</v>
      </c>
      <c r="J629" s="100">
        <v>100</v>
      </c>
      <c r="L629" s="100">
        <f t="shared" si="14"/>
        <v>126.9</v>
      </c>
    </row>
    <row r="630" spans="2:12" outlineLevel="1">
      <c r="B630" s="156">
        <v>46099.964479166665</v>
      </c>
      <c r="C630" s="83">
        <v>25</v>
      </c>
      <c r="D630" s="83">
        <v>25</v>
      </c>
      <c r="E630" s="79" t="b">
        <v>1</v>
      </c>
      <c r="F630" s="83">
        <v>1.03</v>
      </c>
      <c r="G630" s="79" t="s">
        <v>560</v>
      </c>
      <c r="I630" s="166">
        <v>25</v>
      </c>
      <c r="J630" s="100">
        <v>0</v>
      </c>
      <c r="L630" s="100">
        <f t="shared" si="14"/>
        <v>-1.03</v>
      </c>
    </row>
    <row r="631" spans="2:12" outlineLevel="1">
      <c r="B631" s="156">
        <v>46099.966238425928</v>
      </c>
      <c r="C631" s="83">
        <v>31</v>
      </c>
      <c r="D631" s="83">
        <v>0</v>
      </c>
      <c r="E631" s="79" t="b">
        <v>1</v>
      </c>
      <c r="F631" s="83">
        <v>1.2</v>
      </c>
      <c r="G631" s="79" t="s">
        <v>1066</v>
      </c>
      <c r="I631" s="100">
        <v>31</v>
      </c>
      <c r="J631" s="100">
        <v>0</v>
      </c>
      <c r="L631" s="100">
        <f t="shared" si="14"/>
        <v>29.8</v>
      </c>
    </row>
    <row r="632" spans="2:12" outlineLevel="1">
      <c r="B632" s="156">
        <v>46099.969097222223</v>
      </c>
      <c r="C632" s="83">
        <v>25</v>
      </c>
      <c r="D632" s="83">
        <v>25</v>
      </c>
      <c r="E632" s="79" t="b">
        <v>1</v>
      </c>
      <c r="F632" s="83">
        <v>1.03</v>
      </c>
      <c r="G632" s="79" t="s">
        <v>560</v>
      </c>
      <c r="I632" s="166">
        <v>25</v>
      </c>
      <c r="J632" s="100">
        <v>0</v>
      </c>
      <c r="L632" s="100">
        <f t="shared" si="14"/>
        <v>-1.03</v>
      </c>
    </row>
    <row r="633" spans="2:12" outlineLevel="1">
      <c r="B633" s="156">
        <v>46100.010694444441</v>
      </c>
      <c r="C633" s="83">
        <v>62</v>
      </c>
      <c r="D633" s="83">
        <v>0</v>
      </c>
      <c r="E633" s="79" t="b">
        <v>1</v>
      </c>
      <c r="F633" s="83">
        <v>2.1</v>
      </c>
      <c r="G633" s="79" t="s">
        <v>1067</v>
      </c>
      <c r="I633" s="100">
        <v>62</v>
      </c>
      <c r="J633" s="100">
        <v>0</v>
      </c>
      <c r="L633" s="100">
        <f t="shared" si="14"/>
        <v>59.9</v>
      </c>
    </row>
    <row r="634" spans="2:12" outlineLevel="1">
      <c r="B634" s="156">
        <v>46100.021990740737</v>
      </c>
      <c r="C634" s="83">
        <v>31</v>
      </c>
      <c r="D634" s="83">
        <v>0</v>
      </c>
      <c r="E634" s="79" t="b">
        <v>1</v>
      </c>
      <c r="F634" s="83">
        <v>1.2</v>
      </c>
      <c r="G634" s="79" t="s">
        <v>1068</v>
      </c>
      <c r="I634" s="100">
        <v>31</v>
      </c>
      <c r="J634" s="100">
        <v>0</v>
      </c>
      <c r="L634" s="100">
        <f t="shared" si="14"/>
        <v>29.8</v>
      </c>
    </row>
    <row r="635" spans="2:12" outlineLevel="1">
      <c r="B635" s="156">
        <v>46100.029456018521</v>
      </c>
      <c r="C635" s="83">
        <v>31</v>
      </c>
      <c r="D635" s="83">
        <v>0</v>
      </c>
      <c r="E635" s="79" t="b">
        <v>1</v>
      </c>
      <c r="F635" s="83">
        <v>1.2</v>
      </c>
      <c r="G635" s="79" t="s">
        <v>1069</v>
      </c>
      <c r="I635" s="100">
        <v>31</v>
      </c>
      <c r="J635" s="100">
        <v>0</v>
      </c>
      <c r="L635" s="100">
        <f t="shared" si="14"/>
        <v>29.8</v>
      </c>
    </row>
    <row r="636" spans="2:12" outlineLevel="1">
      <c r="B636" s="156">
        <v>46100.030821759261</v>
      </c>
      <c r="C636" s="83">
        <v>31</v>
      </c>
      <c r="D636" s="83">
        <v>0</v>
      </c>
      <c r="E636" s="79" t="b">
        <v>1</v>
      </c>
      <c r="F636" s="83">
        <v>1.2</v>
      </c>
      <c r="G636" s="79" t="s">
        <v>1070</v>
      </c>
      <c r="I636" s="100">
        <v>31</v>
      </c>
      <c r="J636" s="100">
        <v>0</v>
      </c>
      <c r="L636" s="100">
        <f t="shared" si="14"/>
        <v>29.8</v>
      </c>
    </row>
    <row r="637" spans="2:12" outlineLevel="1">
      <c r="B637" s="156">
        <v>46100.038425925923</v>
      </c>
      <c r="C637" s="83">
        <v>31</v>
      </c>
      <c r="D637" s="83">
        <v>0</v>
      </c>
      <c r="E637" s="79" t="b">
        <v>1</v>
      </c>
      <c r="F637" s="83">
        <v>1.2</v>
      </c>
      <c r="G637" s="79" t="s">
        <v>1071</v>
      </c>
      <c r="I637" s="100">
        <v>31</v>
      </c>
      <c r="J637" s="100">
        <v>0</v>
      </c>
      <c r="L637" s="100">
        <f t="shared" si="14"/>
        <v>29.8</v>
      </c>
    </row>
    <row r="638" spans="2:12" outlineLevel="1">
      <c r="B638" s="156">
        <v>46100.049363425926</v>
      </c>
      <c r="C638" s="83">
        <v>31</v>
      </c>
      <c r="D638" s="83">
        <v>0</v>
      </c>
      <c r="E638" s="79" t="b">
        <v>1</v>
      </c>
      <c r="F638" s="83">
        <v>1.2</v>
      </c>
      <c r="G638" s="79" t="s">
        <v>1072</v>
      </c>
      <c r="I638" s="100">
        <v>31</v>
      </c>
      <c r="J638" s="100">
        <v>0</v>
      </c>
      <c r="L638" s="100">
        <f t="shared" si="14"/>
        <v>29.8</v>
      </c>
    </row>
    <row r="639" spans="2:12" outlineLevel="1">
      <c r="B639" s="156">
        <v>46100.057997685188</v>
      </c>
      <c r="C639" s="83">
        <v>31</v>
      </c>
      <c r="D639" s="83">
        <v>0</v>
      </c>
      <c r="E639" s="79" t="b">
        <v>1</v>
      </c>
      <c r="F639" s="83">
        <v>1.2</v>
      </c>
      <c r="G639" s="79" t="s">
        <v>1073</v>
      </c>
      <c r="I639" s="100">
        <v>31</v>
      </c>
      <c r="J639" s="100">
        <v>0</v>
      </c>
      <c r="L639" s="100">
        <f t="shared" si="14"/>
        <v>29.8</v>
      </c>
    </row>
    <row r="640" spans="2:12" outlineLevel="1">
      <c r="B640" s="156">
        <v>46100.070243055554</v>
      </c>
      <c r="C640" s="83">
        <v>31</v>
      </c>
      <c r="D640" s="83">
        <v>0</v>
      </c>
      <c r="E640" s="79" t="b">
        <v>1</v>
      </c>
      <c r="F640" s="83">
        <v>1.2</v>
      </c>
      <c r="G640" s="79" t="s">
        <v>846</v>
      </c>
      <c r="I640" s="100">
        <v>31</v>
      </c>
      <c r="J640" s="100">
        <v>0</v>
      </c>
      <c r="L640" s="100">
        <f t="shared" si="14"/>
        <v>29.8</v>
      </c>
    </row>
    <row r="641" spans="2:12" outlineLevel="1">
      <c r="B641" s="156">
        <v>46100.081365740742</v>
      </c>
      <c r="C641" s="83">
        <v>31</v>
      </c>
      <c r="D641" s="83">
        <v>0</v>
      </c>
      <c r="E641" s="79" t="b">
        <v>1</v>
      </c>
      <c r="F641" s="83">
        <v>1.2</v>
      </c>
      <c r="G641" s="79" t="s">
        <v>1074</v>
      </c>
      <c r="I641" s="100">
        <v>31</v>
      </c>
      <c r="J641" s="100">
        <v>0</v>
      </c>
      <c r="L641" s="100">
        <f t="shared" si="14"/>
        <v>29.8</v>
      </c>
    </row>
    <row r="642" spans="2:12" outlineLevel="1">
      <c r="B642" s="156">
        <v>46100.090752314813</v>
      </c>
      <c r="C642" s="83">
        <v>31</v>
      </c>
      <c r="D642" s="83">
        <v>0</v>
      </c>
      <c r="E642" s="79" t="b">
        <v>1</v>
      </c>
      <c r="F642" s="83">
        <v>1.2</v>
      </c>
      <c r="G642" s="79" t="s">
        <v>1075</v>
      </c>
      <c r="I642" s="100">
        <v>31</v>
      </c>
      <c r="J642" s="100">
        <v>0</v>
      </c>
      <c r="L642" s="100">
        <f t="shared" si="14"/>
        <v>29.8</v>
      </c>
    </row>
    <row r="643" spans="2:12" outlineLevel="1">
      <c r="B643" s="156">
        <v>46100.096018518518</v>
      </c>
      <c r="C643" s="83">
        <v>31</v>
      </c>
      <c r="D643" s="83">
        <v>0</v>
      </c>
      <c r="E643" s="79" t="b">
        <v>1</v>
      </c>
      <c r="F643" s="83">
        <v>1.2</v>
      </c>
      <c r="G643" s="79" t="s">
        <v>1076</v>
      </c>
      <c r="I643" s="100">
        <v>31</v>
      </c>
      <c r="J643" s="100">
        <v>0</v>
      </c>
      <c r="L643" s="100">
        <f t="shared" si="14"/>
        <v>29.8</v>
      </c>
    </row>
    <row r="644" spans="2:12" outlineLevel="1">
      <c r="B644" s="156">
        <v>46100.16443287037</v>
      </c>
      <c r="C644" s="83">
        <v>131</v>
      </c>
      <c r="D644" s="83">
        <v>0</v>
      </c>
      <c r="E644" s="79" t="b">
        <v>1</v>
      </c>
      <c r="F644" s="83">
        <v>4.0999999999999996</v>
      </c>
      <c r="G644" s="79" t="s">
        <v>1077</v>
      </c>
      <c r="I644" s="100">
        <v>31</v>
      </c>
      <c r="J644" s="100">
        <v>100</v>
      </c>
      <c r="L644" s="100">
        <f t="shared" si="14"/>
        <v>126.9</v>
      </c>
    </row>
    <row r="645" spans="2:12" outlineLevel="1">
      <c r="B645" s="156">
        <v>46100.177256944444</v>
      </c>
      <c r="C645" s="83">
        <v>131</v>
      </c>
      <c r="D645" s="83">
        <v>0</v>
      </c>
      <c r="E645" s="79" t="b">
        <v>1</v>
      </c>
      <c r="F645" s="83">
        <v>4.0999999999999996</v>
      </c>
      <c r="G645" s="79" t="s">
        <v>1077</v>
      </c>
      <c r="I645" s="100">
        <v>31</v>
      </c>
      <c r="J645" s="100">
        <v>100</v>
      </c>
      <c r="L645" s="100">
        <f t="shared" si="14"/>
        <v>126.9</v>
      </c>
    </row>
    <row r="646" spans="2:12" outlineLevel="1">
      <c r="B646" s="156">
        <v>46100.182523148149</v>
      </c>
      <c r="C646" s="83">
        <v>131</v>
      </c>
      <c r="D646" s="83">
        <v>0</v>
      </c>
      <c r="E646" s="79" t="b">
        <v>1</v>
      </c>
      <c r="F646" s="83">
        <v>4.0999999999999996</v>
      </c>
      <c r="G646" s="79" t="s">
        <v>1078</v>
      </c>
      <c r="I646" s="100">
        <v>31</v>
      </c>
      <c r="J646" s="100">
        <v>100</v>
      </c>
      <c r="L646" s="100">
        <f t="shared" si="14"/>
        <v>126.9</v>
      </c>
    </row>
    <row r="647" spans="2:12" outlineLevel="1">
      <c r="B647" s="156">
        <v>46100.342303240737</v>
      </c>
      <c r="C647" s="83">
        <v>62</v>
      </c>
      <c r="D647" s="83">
        <v>0</v>
      </c>
      <c r="E647" s="79" t="b">
        <v>1</v>
      </c>
      <c r="F647" s="83">
        <v>2.1</v>
      </c>
      <c r="G647" s="79" t="s">
        <v>391</v>
      </c>
      <c r="I647" s="100">
        <v>62</v>
      </c>
      <c r="J647" s="100">
        <v>0</v>
      </c>
      <c r="L647" s="100">
        <f t="shared" si="14"/>
        <v>59.9</v>
      </c>
    </row>
    <row r="648" spans="2:12" outlineLevel="1">
      <c r="B648" s="156">
        <v>46100.382476851853</v>
      </c>
      <c r="C648" s="83">
        <v>31</v>
      </c>
      <c r="D648" s="83">
        <v>0</v>
      </c>
      <c r="E648" s="79" t="b">
        <v>1</v>
      </c>
      <c r="F648" s="83">
        <v>1.2</v>
      </c>
      <c r="G648" s="79" t="s">
        <v>1079</v>
      </c>
      <c r="I648" s="100">
        <v>31</v>
      </c>
      <c r="J648" s="100">
        <v>0</v>
      </c>
      <c r="L648" s="100">
        <f t="shared" si="14"/>
        <v>29.8</v>
      </c>
    </row>
    <row r="649" spans="2:12" outlineLevel="1">
      <c r="B649" s="156">
        <v>46100.42496527778</v>
      </c>
      <c r="C649" s="83">
        <v>31</v>
      </c>
      <c r="D649" s="83">
        <v>0</v>
      </c>
      <c r="E649" s="79" t="b">
        <v>1</v>
      </c>
      <c r="F649" s="83">
        <v>1.2</v>
      </c>
      <c r="G649" s="79" t="s">
        <v>1080</v>
      </c>
      <c r="I649" s="100">
        <v>31</v>
      </c>
      <c r="J649" s="100">
        <v>0</v>
      </c>
      <c r="L649" s="100">
        <f t="shared" si="14"/>
        <v>29.8</v>
      </c>
    </row>
    <row r="650" spans="2:12" outlineLevel="1">
      <c r="B650" s="156">
        <v>46100.51353009259</v>
      </c>
      <c r="C650" s="83">
        <v>31</v>
      </c>
      <c r="D650" s="83">
        <v>0</v>
      </c>
      <c r="E650" s="79" t="b">
        <v>1</v>
      </c>
      <c r="F650" s="83">
        <v>1.2</v>
      </c>
      <c r="G650" s="79" t="s">
        <v>1081</v>
      </c>
      <c r="I650" s="100">
        <v>31</v>
      </c>
      <c r="J650" s="100">
        <v>0</v>
      </c>
      <c r="L650" s="100">
        <f t="shared" si="14"/>
        <v>29.8</v>
      </c>
    </row>
    <row r="651" spans="2:12" outlineLevel="1">
      <c r="B651" s="156">
        <v>46100.539629629631</v>
      </c>
      <c r="C651" s="83">
        <v>31</v>
      </c>
      <c r="D651" s="83">
        <v>0</v>
      </c>
      <c r="E651" s="79" t="b">
        <v>1</v>
      </c>
      <c r="F651" s="83">
        <v>1.2</v>
      </c>
      <c r="G651" s="79" t="s">
        <v>1082</v>
      </c>
      <c r="I651" s="100">
        <v>31</v>
      </c>
      <c r="J651" s="100">
        <v>0</v>
      </c>
      <c r="L651" s="100">
        <f t="shared" si="14"/>
        <v>29.8</v>
      </c>
    </row>
    <row r="652" spans="2:12" outlineLevel="1">
      <c r="B652" s="156">
        <v>46100.541458333333</v>
      </c>
      <c r="C652" s="83">
        <v>31</v>
      </c>
      <c r="D652" s="83">
        <v>0</v>
      </c>
      <c r="E652" s="79" t="b">
        <v>1</v>
      </c>
      <c r="F652" s="83">
        <v>1.2</v>
      </c>
      <c r="G652" s="79" t="s">
        <v>1083</v>
      </c>
      <c r="I652" s="100">
        <v>31</v>
      </c>
      <c r="J652" s="100">
        <v>0</v>
      </c>
      <c r="L652" s="100">
        <f t="shared" si="14"/>
        <v>29.8</v>
      </c>
    </row>
    <row r="653" spans="2:12" outlineLevel="1">
      <c r="B653" s="156">
        <v>46100.555787037039</v>
      </c>
      <c r="C653" s="83">
        <v>31</v>
      </c>
      <c r="D653" s="83">
        <v>0</v>
      </c>
      <c r="E653" s="79" t="b">
        <v>1</v>
      </c>
      <c r="F653" s="83">
        <v>1.2</v>
      </c>
      <c r="G653" s="79" t="s">
        <v>1084</v>
      </c>
      <c r="I653" s="100">
        <v>31</v>
      </c>
      <c r="J653" s="100">
        <v>0</v>
      </c>
      <c r="L653" s="100">
        <f t="shared" si="14"/>
        <v>29.8</v>
      </c>
    </row>
    <row r="654" spans="2:12" outlineLevel="1">
      <c r="B654" s="156">
        <v>46100.556585648148</v>
      </c>
      <c r="C654" s="83">
        <v>31</v>
      </c>
      <c r="D654" s="83">
        <v>0</v>
      </c>
      <c r="E654" s="79" t="b">
        <v>1</v>
      </c>
      <c r="F654" s="83">
        <v>1.2</v>
      </c>
      <c r="G654" s="79" t="s">
        <v>1085</v>
      </c>
      <c r="I654" s="100">
        <v>31</v>
      </c>
      <c r="J654" s="100">
        <v>0</v>
      </c>
      <c r="L654" s="100">
        <f t="shared" si="14"/>
        <v>29.8</v>
      </c>
    </row>
    <row r="655" spans="2:12" outlineLevel="1">
      <c r="B655" s="156">
        <v>46100.573321759257</v>
      </c>
      <c r="C655" s="83">
        <v>62</v>
      </c>
      <c r="D655" s="83">
        <v>0</v>
      </c>
      <c r="E655" s="79" t="b">
        <v>1</v>
      </c>
      <c r="F655" s="83">
        <v>2.1</v>
      </c>
      <c r="G655" s="79" t="s">
        <v>1086</v>
      </c>
      <c r="I655" s="100">
        <v>62</v>
      </c>
      <c r="J655" s="100">
        <v>0</v>
      </c>
      <c r="L655" s="100">
        <f t="shared" si="14"/>
        <v>59.9</v>
      </c>
    </row>
    <row r="656" spans="2:12" outlineLevel="1">
      <c r="B656" s="156">
        <v>46100.58997685185</v>
      </c>
      <c r="C656" s="83">
        <v>31</v>
      </c>
      <c r="D656" s="83">
        <v>0</v>
      </c>
      <c r="E656" s="79" t="b">
        <v>1</v>
      </c>
      <c r="F656" s="83">
        <v>1.2</v>
      </c>
      <c r="G656" s="79" t="s">
        <v>643</v>
      </c>
      <c r="I656" s="100">
        <v>31</v>
      </c>
      <c r="J656" s="100">
        <v>0</v>
      </c>
      <c r="L656" s="100">
        <f t="shared" si="14"/>
        <v>29.8</v>
      </c>
    </row>
    <row r="657" spans="2:12" outlineLevel="1">
      <c r="B657" s="156">
        <v>46100.594537037039</v>
      </c>
      <c r="C657" s="83">
        <v>31</v>
      </c>
      <c r="D657" s="83">
        <v>0</v>
      </c>
      <c r="E657" s="79" t="b">
        <v>1</v>
      </c>
      <c r="F657" s="83">
        <v>1.2</v>
      </c>
      <c r="G657" s="79" t="s">
        <v>1087</v>
      </c>
      <c r="I657" s="100">
        <v>31</v>
      </c>
      <c r="J657" s="100">
        <v>0</v>
      </c>
      <c r="L657" s="100">
        <f t="shared" si="14"/>
        <v>29.8</v>
      </c>
    </row>
    <row r="658" spans="2:12" outlineLevel="1">
      <c r="B658" s="156">
        <v>46100.595138888886</v>
      </c>
      <c r="C658" s="83">
        <v>31</v>
      </c>
      <c r="D658" s="83">
        <v>0</v>
      </c>
      <c r="E658" s="79" t="b">
        <v>1</v>
      </c>
      <c r="F658" s="83">
        <v>1.2</v>
      </c>
      <c r="G658" s="79" t="s">
        <v>1088</v>
      </c>
      <c r="I658" s="100">
        <v>31</v>
      </c>
      <c r="J658" s="100">
        <v>0</v>
      </c>
      <c r="L658" s="100">
        <f t="shared" si="14"/>
        <v>29.8</v>
      </c>
    </row>
    <row r="659" spans="2:12" outlineLevel="1">
      <c r="B659" s="156">
        <v>46100.600138888891</v>
      </c>
      <c r="C659" s="83">
        <v>31</v>
      </c>
      <c r="D659" s="83">
        <v>0</v>
      </c>
      <c r="E659" s="79" t="b">
        <v>1</v>
      </c>
      <c r="F659" s="83">
        <v>1.2</v>
      </c>
      <c r="G659" s="79" t="s">
        <v>1089</v>
      </c>
      <c r="I659" s="100">
        <v>31</v>
      </c>
      <c r="J659" s="100">
        <v>0</v>
      </c>
      <c r="L659" s="100">
        <f t="shared" si="14"/>
        <v>29.8</v>
      </c>
    </row>
    <row r="660" spans="2:12" outlineLevel="1">
      <c r="B660" s="156">
        <v>46100.601620370369</v>
      </c>
      <c r="C660" s="83">
        <v>31</v>
      </c>
      <c r="D660" s="83">
        <v>0</v>
      </c>
      <c r="E660" s="79" t="b">
        <v>1</v>
      </c>
      <c r="F660" s="83">
        <v>1.2</v>
      </c>
      <c r="G660" s="79" t="s">
        <v>1090</v>
      </c>
      <c r="I660" s="100">
        <v>31</v>
      </c>
      <c r="J660" s="100">
        <v>0</v>
      </c>
      <c r="L660" s="100">
        <f t="shared" si="14"/>
        <v>29.8</v>
      </c>
    </row>
    <row r="661" spans="2:12" outlineLevel="1">
      <c r="B661" s="156">
        <v>46100.618460648147</v>
      </c>
      <c r="C661" s="83">
        <v>31</v>
      </c>
      <c r="D661" s="83">
        <v>0</v>
      </c>
      <c r="E661" s="79" t="b">
        <v>1</v>
      </c>
      <c r="F661" s="83">
        <v>1.2</v>
      </c>
      <c r="G661" s="79" t="s">
        <v>1091</v>
      </c>
      <c r="I661" s="100">
        <v>31</v>
      </c>
      <c r="J661" s="100">
        <v>0</v>
      </c>
      <c r="L661" s="100">
        <f t="shared" si="14"/>
        <v>29.8</v>
      </c>
    </row>
    <row r="662" spans="2:12" outlineLevel="1">
      <c r="B662" s="156">
        <v>46100.639780092592</v>
      </c>
      <c r="C662" s="83">
        <v>31</v>
      </c>
      <c r="D662" s="83">
        <v>0</v>
      </c>
      <c r="E662" s="79" t="b">
        <v>1</v>
      </c>
      <c r="F662" s="83">
        <v>1.2</v>
      </c>
      <c r="G662" s="79" t="s">
        <v>1092</v>
      </c>
      <c r="I662" s="100">
        <v>31</v>
      </c>
      <c r="J662" s="100">
        <v>0</v>
      </c>
      <c r="L662" s="100">
        <f t="shared" si="14"/>
        <v>29.8</v>
      </c>
    </row>
    <row r="663" spans="2:12" outlineLevel="1">
      <c r="B663" s="156">
        <v>46100.647013888891</v>
      </c>
      <c r="C663" s="83">
        <v>31</v>
      </c>
      <c r="D663" s="83">
        <v>0</v>
      </c>
      <c r="E663" s="79" t="b">
        <v>1</v>
      </c>
      <c r="F663" s="83">
        <v>1.2</v>
      </c>
      <c r="G663" s="79" t="s">
        <v>1093</v>
      </c>
      <c r="I663" s="100">
        <v>31</v>
      </c>
      <c r="J663" s="100">
        <v>0</v>
      </c>
      <c r="L663" s="100">
        <f t="shared" si="14"/>
        <v>29.8</v>
      </c>
    </row>
    <row r="664" spans="2:12" outlineLevel="1">
      <c r="B664" s="156">
        <v>46100.657418981478</v>
      </c>
      <c r="C664" s="83">
        <v>31</v>
      </c>
      <c r="D664" s="83">
        <v>0</v>
      </c>
      <c r="E664" s="79" t="b">
        <v>1</v>
      </c>
      <c r="F664" s="83">
        <v>1.2</v>
      </c>
      <c r="G664" s="79" t="s">
        <v>1094</v>
      </c>
      <c r="I664" s="100">
        <v>31</v>
      </c>
      <c r="J664" s="100">
        <v>0</v>
      </c>
      <c r="L664" s="100">
        <f t="shared" si="14"/>
        <v>29.8</v>
      </c>
    </row>
    <row r="665" spans="2:12" outlineLevel="1">
      <c r="B665" s="156">
        <v>46100.701770833337</v>
      </c>
      <c r="C665" s="83">
        <v>62</v>
      </c>
      <c r="D665" s="83">
        <v>0</v>
      </c>
      <c r="E665" s="79" t="b">
        <v>1</v>
      </c>
      <c r="F665" s="83">
        <v>2.1</v>
      </c>
      <c r="G665" s="79" t="s">
        <v>1095</v>
      </c>
      <c r="I665" s="100">
        <v>62</v>
      </c>
      <c r="J665" s="100">
        <v>0</v>
      </c>
      <c r="L665" s="100">
        <f t="shared" si="14"/>
        <v>59.9</v>
      </c>
    </row>
    <row r="666" spans="2:12" outlineLevel="1">
      <c r="B666" s="156">
        <v>46100.716562499998</v>
      </c>
      <c r="C666" s="83">
        <v>31</v>
      </c>
      <c r="D666" s="83">
        <v>0</v>
      </c>
      <c r="E666" s="79" t="b">
        <v>1</v>
      </c>
      <c r="F666" s="83">
        <v>1.2</v>
      </c>
      <c r="G666" s="79" t="s">
        <v>1096</v>
      </c>
      <c r="I666" s="100">
        <v>31</v>
      </c>
      <c r="J666" s="100">
        <v>0</v>
      </c>
      <c r="L666" s="100">
        <f t="shared" si="14"/>
        <v>29.8</v>
      </c>
    </row>
    <row r="667" spans="2:12" outlineLevel="1">
      <c r="B667" s="156">
        <v>46100.720081018517</v>
      </c>
      <c r="C667" s="83">
        <v>31</v>
      </c>
      <c r="D667" s="83">
        <v>0</v>
      </c>
      <c r="E667" s="79" t="b">
        <v>1</v>
      </c>
      <c r="F667" s="83">
        <v>1.2</v>
      </c>
      <c r="G667" s="79" t="s">
        <v>1097</v>
      </c>
      <c r="I667" s="100">
        <v>31</v>
      </c>
      <c r="J667" s="100">
        <v>0</v>
      </c>
      <c r="L667" s="100">
        <f t="shared" si="14"/>
        <v>29.8</v>
      </c>
    </row>
    <row r="668" spans="2:12" outlineLevel="1">
      <c r="B668" s="156">
        <v>46100.735625000001</v>
      </c>
      <c r="C668" s="83">
        <v>31</v>
      </c>
      <c r="D668" s="83">
        <v>0</v>
      </c>
      <c r="E668" s="79" t="b">
        <v>1</v>
      </c>
      <c r="F668" s="83">
        <v>1.2</v>
      </c>
      <c r="G668" s="79" t="s">
        <v>1098</v>
      </c>
      <c r="I668" s="100">
        <v>31</v>
      </c>
      <c r="J668" s="100">
        <v>0</v>
      </c>
      <c r="L668" s="100">
        <f t="shared" si="14"/>
        <v>29.8</v>
      </c>
    </row>
    <row r="669" spans="2:12" outlineLevel="1">
      <c r="B669" s="156">
        <v>46100.825902777775</v>
      </c>
      <c r="C669" s="83">
        <v>31</v>
      </c>
      <c r="D669" s="83">
        <v>0</v>
      </c>
      <c r="E669" s="79" t="b">
        <v>1</v>
      </c>
      <c r="F669" s="83">
        <v>1.2</v>
      </c>
      <c r="G669" s="79" t="s">
        <v>1099</v>
      </c>
      <c r="I669" s="100">
        <v>31</v>
      </c>
      <c r="J669" s="100">
        <v>0</v>
      </c>
      <c r="L669" s="100">
        <f t="shared" si="14"/>
        <v>29.8</v>
      </c>
    </row>
    <row r="670" spans="2:12" outlineLevel="1">
      <c r="B670" s="156">
        <v>46100.828773148147</v>
      </c>
      <c r="C670" s="83">
        <v>31</v>
      </c>
      <c r="D670" s="83">
        <v>0</v>
      </c>
      <c r="E670" s="79" t="b">
        <v>1</v>
      </c>
      <c r="F670" s="83">
        <v>1.2</v>
      </c>
      <c r="G670" s="79" t="s">
        <v>1100</v>
      </c>
      <c r="I670" s="100">
        <v>31</v>
      </c>
      <c r="J670" s="100">
        <v>0</v>
      </c>
      <c r="L670" s="100">
        <f t="shared" si="14"/>
        <v>29.8</v>
      </c>
    </row>
    <row r="671" spans="2:12" outlineLevel="1">
      <c r="B671" s="156">
        <v>46100.897141203706</v>
      </c>
      <c r="C671" s="83">
        <v>62</v>
      </c>
      <c r="D671" s="83">
        <v>0</v>
      </c>
      <c r="E671" s="79" t="b">
        <v>1</v>
      </c>
      <c r="F671" s="83">
        <v>2.1</v>
      </c>
      <c r="G671" s="79" t="s">
        <v>1101</v>
      </c>
      <c r="I671" s="100">
        <v>62</v>
      </c>
      <c r="J671" s="100">
        <v>0</v>
      </c>
      <c r="L671" s="100">
        <f t="shared" si="14"/>
        <v>59.9</v>
      </c>
    </row>
    <row r="672" spans="2:12" outlineLevel="1">
      <c r="B672" s="156">
        <v>46100.918506944443</v>
      </c>
      <c r="C672" s="83">
        <v>31</v>
      </c>
      <c r="D672" s="83">
        <v>0</v>
      </c>
      <c r="E672" s="79" t="b">
        <v>1</v>
      </c>
      <c r="F672" s="83">
        <v>1.2</v>
      </c>
      <c r="G672" s="79" t="s">
        <v>1102</v>
      </c>
      <c r="I672" s="100">
        <v>31</v>
      </c>
      <c r="J672" s="100">
        <v>0</v>
      </c>
      <c r="L672" s="100">
        <f t="shared" si="14"/>
        <v>29.8</v>
      </c>
    </row>
    <row r="673" spans="2:12" outlineLevel="1">
      <c r="B673" s="156">
        <v>46100.945208333331</v>
      </c>
      <c r="C673" s="83">
        <v>93</v>
      </c>
      <c r="D673" s="83">
        <v>0</v>
      </c>
      <c r="E673" s="79" t="b">
        <v>1</v>
      </c>
      <c r="F673" s="83">
        <v>3</v>
      </c>
      <c r="G673" s="79" t="s">
        <v>1103</v>
      </c>
      <c r="I673" s="100">
        <v>93</v>
      </c>
      <c r="J673" s="100">
        <v>0</v>
      </c>
      <c r="L673" s="100">
        <f t="shared" ref="L673:L736" si="15">C673-D673-F673</f>
        <v>90</v>
      </c>
    </row>
    <row r="674" spans="2:12" outlineLevel="1">
      <c r="B674" s="156">
        <v>46100.958506944444</v>
      </c>
      <c r="C674" s="83">
        <v>31</v>
      </c>
      <c r="D674" s="83">
        <v>0</v>
      </c>
      <c r="E674" s="79" t="b">
        <v>1</v>
      </c>
      <c r="F674" s="83">
        <v>1.2</v>
      </c>
      <c r="G674" s="79" t="s">
        <v>1104</v>
      </c>
      <c r="I674" s="100">
        <v>31</v>
      </c>
      <c r="J674" s="100">
        <v>0</v>
      </c>
      <c r="L674" s="100">
        <f t="shared" si="15"/>
        <v>29.8</v>
      </c>
    </row>
    <row r="675" spans="2:12" outlineLevel="1">
      <c r="B675" s="156">
        <v>46100.975185185183</v>
      </c>
      <c r="C675" s="83">
        <v>62</v>
      </c>
      <c r="D675" s="83">
        <v>0</v>
      </c>
      <c r="E675" s="79" t="b">
        <v>1</v>
      </c>
      <c r="F675" s="83">
        <v>2.1</v>
      </c>
      <c r="G675" s="79" t="s">
        <v>1105</v>
      </c>
      <c r="I675" s="100">
        <v>62</v>
      </c>
      <c r="J675" s="100">
        <v>0</v>
      </c>
      <c r="L675" s="100">
        <f t="shared" si="15"/>
        <v>59.9</v>
      </c>
    </row>
    <row r="676" spans="2:12" outlineLevel="1">
      <c r="B676" s="156">
        <v>46101.005624999998</v>
      </c>
      <c r="C676" s="83">
        <v>31</v>
      </c>
      <c r="D676" s="83">
        <v>0</v>
      </c>
      <c r="E676" s="79" t="b">
        <v>1</v>
      </c>
      <c r="F676" s="83">
        <v>1.2</v>
      </c>
      <c r="G676" s="79" t="s">
        <v>1106</v>
      </c>
      <c r="I676" s="100">
        <v>31</v>
      </c>
      <c r="J676" s="100">
        <v>0</v>
      </c>
      <c r="L676" s="100">
        <f t="shared" si="15"/>
        <v>29.8</v>
      </c>
    </row>
    <row r="677" spans="2:12" outlineLevel="1">
      <c r="B677" s="156">
        <v>46101.010300925926</v>
      </c>
      <c r="C677" s="83">
        <v>31</v>
      </c>
      <c r="D677" s="83">
        <v>0</v>
      </c>
      <c r="E677" s="79" t="b">
        <v>1</v>
      </c>
      <c r="F677" s="83">
        <v>1.2</v>
      </c>
      <c r="G677" s="79" t="s">
        <v>1107</v>
      </c>
      <c r="I677" s="100">
        <v>31</v>
      </c>
      <c r="J677" s="100">
        <v>0</v>
      </c>
      <c r="L677" s="100">
        <f t="shared" si="15"/>
        <v>29.8</v>
      </c>
    </row>
    <row r="678" spans="2:12" outlineLevel="1">
      <c r="B678" s="156">
        <v>46101.016423611109</v>
      </c>
      <c r="C678" s="83">
        <v>31</v>
      </c>
      <c r="D678" s="83">
        <v>0</v>
      </c>
      <c r="E678" s="79" t="b">
        <v>1</v>
      </c>
      <c r="F678" s="83">
        <v>1.2</v>
      </c>
      <c r="G678" s="79" t="s">
        <v>1108</v>
      </c>
      <c r="I678" s="100">
        <v>31</v>
      </c>
      <c r="J678" s="100">
        <v>0</v>
      </c>
      <c r="L678" s="100">
        <f t="shared" si="15"/>
        <v>29.8</v>
      </c>
    </row>
    <row r="679" spans="2:12" outlineLevel="1">
      <c r="B679" s="156">
        <v>46101.09883101852</v>
      </c>
      <c r="C679" s="83">
        <v>100</v>
      </c>
      <c r="D679" s="83">
        <v>0</v>
      </c>
      <c r="E679" s="79" t="b">
        <v>1</v>
      </c>
      <c r="F679" s="83">
        <v>3.2</v>
      </c>
      <c r="G679" s="79" t="s">
        <v>1109</v>
      </c>
      <c r="I679" s="100">
        <v>0</v>
      </c>
      <c r="J679" s="100">
        <v>100</v>
      </c>
      <c r="L679" s="100">
        <f t="shared" si="15"/>
        <v>96.8</v>
      </c>
    </row>
    <row r="680" spans="2:12" outlineLevel="1">
      <c r="B680" s="156">
        <v>46101.219282407408</v>
      </c>
      <c r="C680" s="83">
        <v>31</v>
      </c>
      <c r="D680" s="83">
        <v>0</v>
      </c>
      <c r="E680" s="79" t="b">
        <v>1</v>
      </c>
      <c r="F680" s="83">
        <v>1.2</v>
      </c>
      <c r="G680" s="79" t="s">
        <v>1110</v>
      </c>
      <c r="I680" s="100">
        <v>31</v>
      </c>
      <c r="J680" s="100">
        <v>0</v>
      </c>
      <c r="L680" s="100">
        <f t="shared" si="15"/>
        <v>29.8</v>
      </c>
    </row>
    <row r="681" spans="2:12" outlineLevel="1">
      <c r="B681" s="156">
        <v>46101.395231481481</v>
      </c>
      <c r="C681" s="83">
        <v>31</v>
      </c>
      <c r="D681" s="83">
        <v>0</v>
      </c>
      <c r="E681" s="79" t="b">
        <v>1</v>
      </c>
      <c r="F681" s="83">
        <v>1.2</v>
      </c>
      <c r="G681" s="79" t="s">
        <v>1111</v>
      </c>
      <c r="I681" s="100">
        <v>31</v>
      </c>
      <c r="J681" s="100">
        <v>0</v>
      </c>
      <c r="L681" s="100">
        <f t="shared" si="15"/>
        <v>29.8</v>
      </c>
    </row>
    <row r="682" spans="2:12" outlineLevel="1">
      <c r="B682" s="156">
        <v>46101.484652777777</v>
      </c>
      <c r="C682" s="83">
        <v>31</v>
      </c>
      <c r="D682" s="83">
        <v>0</v>
      </c>
      <c r="E682" s="79" t="b">
        <v>1</v>
      </c>
      <c r="F682" s="83">
        <v>1.2</v>
      </c>
      <c r="G682" s="79" t="s">
        <v>1112</v>
      </c>
      <c r="I682" s="100">
        <v>31</v>
      </c>
      <c r="J682" s="100">
        <v>0</v>
      </c>
      <c r="L682" s="100">
        <f t="shared" si="15"/>
        <v>29.8</v>
      </c>
    </row>
    <row r="683" spans="2:12" outlineLevel="1">
      <c r="B683" s="156">
        <v>46101.490416666667</v>
      </c>
      <c r="C683" s="83">
        <v>62</v>
      </c>
      <c r="D683" s="83">
        <v>0</v>
      </c>
      <c r="E683" s="79" t="b">
        <v>1</v>
      </c>
      <c r="F683" s="83">
        <v>2.1</v>
      </c>
      <c r="G683" s="79" t="s">
        <v>1113</v>
      </c>
      <c r="I683" s="100">
        <v>62</v>
      </c>
      <c r="J683" s="100">
        <v>0</v>
      </c>
      <c r="L683" s="100">
        <f t="shared" si="15"/>
        <v>59.9</v>
      </c>
    </row>
    <row r="684" spans="2:12" outlineLevel="1">
      <c r="B684" s="156">
        <v>46101.518958333334</v>
      </c>
      <c r="C684" s="83">
        <v>62</v>
      </c>
      <c r="D684" s="83">
        <v>0</v>
      </c>
      <c r="E684" s="79" t="b">
        <v>1</v>
      </c>
      <c r="F684" s="83">
        <v>2.1</v>
      </c>
      <c r="G684" s="79" t="s">
        <v>1114</v>
      </c>
      <c r="I684" s="100">
        <v>62</v>
      </c>
      <c r="J684" s="100">
        <v>0</v>
      </c>
      <c r="L684" s="100">
        <f t="shared" si="15"/>
        <v>59.9</v>
      </c>
    </row>
    <row r="685" spans="2:12" outlineLevel="1">
      <c r="B685" s="156">
        <v>46101.564259259256</v>
      </c>
      <c r="C685" s="83">
        <v>31</v>
      </c>
      <c r="D685" s="83">
        <v>0</v>
      </c>
      <c r="E685" s="79" t="b">
        <v>1</v>
      </c>
      <c r="F685" s="83">
        <v>1.2</v>
      </c>
      <c r="G685" s="79" t="s">
        <v>1115</v>
      </c>
      <c r="I685" s="100">
        <v>31</v>
      </c>
      <c r="J685" s="100">
        <v>0</v>
      </c>
      <c r="L685" s="100">
        <f t="shared" si="15"/>
        <v>29.8</v>
      </c>
    </row>
    <row r="686" spans="2:12" outlineLevel="1">
      <c r="B686" s="156">
        <v>46101.565509259257</v>
      </c>
      <c r="C686" s="83">
        <v>31</v>
      </c>
      <c r="D686" s="83">
        <v>0</v>
      </c>
      <c r="E686" s="79" t="b">
        <v>1</v>
      </c>
      <c r="F686" s="83">
        <v>1.2</v>
      </c>
      <c r="G686" s="79" t="s">
        <v>1116</v>
      </c>
      <c r="I686" s="100">
        <v>31</v>
      </c>
      <c r="J686" s="100">
        <v>0</v>
      </c>
      <c r="L686" s="100">
        <f t="shared" si="15"/>
        <v>29.8</v>
      </c>
    </row>
    <row r="687" spans="2:12" outlineLevel="1">
      <c r="B687" s="156">
        <v>46101.60292824074</v>
      </c>
      <c r="C687" s="83">
        <v>31</v>
      </c>
      <c r="D687" s="83">
        <v>0</v>
      </c>
      <c r="E687" s="79" t="b">
        <v>1</v>
      </c>
      <c r="F687" s="83">
        <v>1.2</v>
      </c>
      <c r="G687" s="79" t="s">
        <v>1117</v>
      </c>
      <c r="I687" s="100">
        <v>31</v>
      </c>
      <c r="J687" s="100">
        <v>0</v>
      </c>
      <c r="L687" s="100">
        <f t="shared" si="15"/>
        <v>29.8</v>
      </c>
    </row>
    <row r="688" spans="2:12" outlineLevel="1">
      <c r="B688" s="156">
        <v>46101.618472222224</v>
      </c>
      <c r="C688" s="83">
        <v>31</v>
      </c>
      <c r="D688" s="83">
        <v>0</v>
      </c>
      <c r="E688" s="79" t="b">
        <v>1</v>
      </c>
      <c r="F688" s="83">
        <v>1.2</v>
      </c>
      <c r="G688" s="79" t="s">
        <v>1118</v>
      </c>
      <c r="I688" s="100">
        <v>31</v>
      </c>
      <c r="J688" s="100">
        <v>0</v>
      </c>
      <c r="L688" s="100">
        <f t="shared" si="15"/>
        <v>29.8</v>
      </c>
    </row>
    <row r="689" spans="2:12" outlineLevel="1">
      <c r="B689" s="156">
        <v>46101.638749999998</v>
      </c>
      <c r="C689" s="83">
        <v>31</v>
      </c>
      <c r="D689" s="83">
        <v>0</v>
      </c>
      <c r="E689" s="79" t="b">
        <v>1</v>
      </c>
      <c r="F689" s="83">
        <v>1.2</v>
      </c>
      <c r="G689" s="79" t="s">
        <v>1119</v>
      </c>
      <c r="I689" s="100">
        <v>31</v>
      </c>
      <c r="J689" s="100">
        <v>0</v>
      </c>
      <c r="L689" s="100">
        <f t="shared" si="15"/>
        <v>29.8</v>
      </c>
    </row>
    <row r="690" spans="2:12" outlineLevel="1">
      <c r="B690" s="156">
        <v>46101.64439814815</v>
      </c>
      <c r="C690" s="83">
        <v>31</v>
      </c>
      <c r="D690" s="83">
        <v>0</v>
      </c>
      <c r="E690" s="79" t="b">
        <v>1</v>
      </c>
      <c r="F690" s="83">
        <v>1.2</v>
      </c>
      <c r="G690" s="79" t="s">
        <v>1120</v>
      </c>
      <c r="I690" s="100">
        <v>31</v>
      </c>
      <c r="J690" s="100">
        <v>0</v>
      </c>
      <c r="L690" s="100">
        <f t="shared" si="15"/>
        <v>29.8</v>
      </c>
    </row>
    <row r="691" spans="2:12" outlineLevel="1">
      <c r="B691" s="156">
        <v>46101.65047453704</v>
      </c>
      <c r="C691" s="83">
        <v>131</v>
      </c>
      <c r="D691" s="83">
        <v>0</v>
      </c>
      <c r="E691" s="79" t="b">
        <v>1</v>
      </c>
      <c r="F691" s="83">
        <v>4.0999999999999996</v>
      </c>
      <c r="G691" s="79" t="s">
        <v>1121</v>
      </c>
      <c r="I691" s="100">
        <v>31</v>
      </c>
      <c r="J691" s="100">
        <v>100</v>
      </c>
      <c r="L691" s="100">
        <f t="shared" si="15"/>
        <v>126.9</v>
      </c>
    </row>
    <row r="692" spans="2:12" outlineLevel="1">
      <c r="B692" s="156">
        <v>46101.661770833336</v>
      </c>
      <c r="C692" s="83">
        <v>31</v>
      </c>
      <c r="D692" s="83">
        <v>0</v>
      </c>
      <c r="E692" s="79" t="b">
        <v>1</v>
      </c>
      <c r="F692" s="83">
        <v>1.2</v>
      </c>
      <c r="G692" s="79" t="s">
        <v>1122</v>
      </c>
      <c r="I692" s="100">
        <v>31</v>
      </c>
      <c r="J692" s="100">
        <v>0</v>
      </c>
      <c r="L692" s="100">
        <f t="shared" si="15"/>
        <v>29.8</v>
      </c>
    </row>
    <row r="693" spans="2:12" outlineLevel="1">
      <c r="B693" s="156">
        <v>46101.677719907406</v>
      </c>
      <c r="C693" s="83">
        <v>31</v>
      </c>
      <c r="D693" s="83">
        <v>0</v>
      </c>
      <c r="E693" s="79" t="b">
        <v>1</v>
      </c>
      <c r="F693" s="83">
        <v>1.2</v>
      </c>
      <c r="G693" s="79" t="s">
        <v>1123</v>
      </c>
      <c r="I693" s="100">
        <v>31</v>
      </c>
      <c r="J693" s="100">
        <v>0</v>
      </c>
      <c r="L693" s="100">
        <f t="shared" si="15"/>
        <v>29.8</v>
      </c>
    </row>
    <row r="694" spans="2:12" outlineLevel="1">
      <c r="B694" s="156">
        <v>46101.69803240741</v>
      </c>
      <c r="C694" s="83">
        <v>31</v>
      </c>
      <c r="D694" s="83">
        <v>0</v>
      </c>
      <c r="E694" s="79" t="b">
        <v>1</v>
      </c>
      <c r="F694" s="83">
        <v>1.2</v>
      </c>
      <c r="G694" s="79" t="s">
        <v>1124</v>
      </c>
      <c r="I694" s="100">
        <v>31</v>
      </c>
      <c r="J694" s="100">
        <v>0</v>
      </c>
      <c r="L694" s="100">
        <f t="shared" si="15"/>
        <v>29.8</v>
      </c>
    </row>
    <row r="695" spans="2:12" outlineLevel="1">
      <c r="B695" s="156">
        <v>46101.698101851849</v>
      </c>
      <c r="C695" s="83">
        <v>31</v>
      </c>
      <c r="D695" s="83">
        <v>0</v>
      </c>
      <c r="E695" s="79" t="b">
        <v>1</v>
      </c>
      <c r="F695" s="83">
        <v>1.2</v>
      </c>
      <c r="G695" s="79" t="s">
        <v>1125</v>
      </c>
      <c r="I695" s="100">
        <v>31</v>
      </c>
      <c r="J695" s="100">
        <v>0</v>
      </c>
      <c r="L695" s="100">
        <f t="shared" si="15"/>
        <v>29.8</v>
      </c>
    </row>
    <row r="696" spans="2:12" outlineLevel="1">
      <c r="B696" s="156">
        <v>46101.703993055555</v>
      </c>
      <c r="C696" s="83">
        <v>31</v>
      </c>
      <c r="D696" s="83">
        <v>0</v>
      </c>
      <c r="E696" s="79" t="b">
        <v>1</v>
      </c>
      <c r="F696" s="83">
        <v>1.2</v>
      </c>
      <c r="G696" s="79" t="s">
        <v>1126</v>
      </c>
      <c r="I696" s="100">
        <v>31</v>
      </c>
      <c r="J696" s="100">
        <v>0</v>
      </c>
      <c r="L696" s="100">
        <f t="shared" si="15"/>
        <v>29.8</v>
      </c>
    </row>
    <row r="697" spans="2:12" outlineLevel="1">
      <c r="B697" s="156">
        <v>46101.713541666664</v>
      </c>
      <c r="C697" s="83">
        <v>31</v>
      </c>
      <c r="D697" s="83">
        <v>0</v>
      </c>
      <c r="E697" s="79" t="b">
        <v>1</v>
      </c>
      <c r="F697" s="83">
        <v>1.2</v>
      </c>
      <c r="G697" s="79" t="s">
        <v>1127</v>
      </c>
      <c r="I697" s="100">
        <v>31</v>
      </c>
      <c r="J697" s="100">
        <v>0</v>
      </c>
      <c r="L697" s="100">
        <f t="shared" si="15"/>
        <v>29.8</v>
      </c>
    </row>
    <row r="698" spans="2:12" outlineLevel="1">
      <c r="B698" s="156">
        <v>46101.718622685185</v>
      </c>
      <c r="C698" s="83">
        <v>162</v>
      </c>
      <c r="D698" s="83">
        <v>0</v>
      </c>
      <c r="E698" s="79" t="b">
        <v>1</v>
      </c>
      <c r="F698" s="83">
        <v>5</v>
      </c>
      <c r="G698" s="79" t="s">
        <v>1128</v>
      </c>
      <c r="I698" s="100">
        <v>62</v>
      </c>
      <c r="J698" s="100">
        <v>100</v>
      </c>
      <c r="L698" s="100">
        <f t="shared" si="15"/>
        <v>157</v>
      </c>
    </row>
    <row r="699" spans="2:12" outlineLevel="1">
      <c r="B699" s="156">
        <v>46101.721979166665</v>
      </c>
      <c r="C699" s="83">
        <v>31</v>
      </c>
      <c r="D699" s="83">
        <v>0</v>
      </c>
      <c r="E699" s="79" t="b">
        <v>1</v>
      </c>
      <c r="F699" s="83">
        <v>1.2</v>
      </c>
      <c r="G699" s="79" t="s">
        <v>1129</v>
      </c>
      <c r="I699" s="100">
        <v>31</v>
      </c>
      <c r="J699" s="100">
        <v>0</v>
      </c>
      <c r="L699" s="100">
        <f t="shared" si="15"/>
        <v>29.8</v>
      </c>
    </row>
    <row r="700" spans="2:12" outlineLevel="1">
      <c r="B700" s="156">
        <v>46101.738194444442</v>
      </c>
      <c r="C700" s="83">
        <v>31</v>
      </c>
      <c r="D700" s="83">
        <v>0</v>
      </c>
      <c r="E700" s="79" t="b">
        <v>1</v>
      </c>
      <c r="F700" s="83">
        <v>1.2</v>
      </c>
      <c r="G700" s="79" t="s">
        <v>1130</v>
      </c>
      <c r="I700" s="100">
        <v>31</v>
      </c>
      <c r="J700" s="100">
        <v>0</v>
      </c>
      <c r="L700" s="100">
        <f t="shared" si="15"/>
        <v>29.8</v>
      </c>
    </row>
    <row r="701" spans="2:12" outlineLevel="1">
      <c r="B701" s="156">
        <v>46101.739212962966</v>
      </c>
      <c r="C701" s="83">
        <v>31</v>
      </c>
      <c r="D701" s="83">
        <v>0</v>
      </c>
      <c r="E701" s="79" t="b">
        <v>1</v>
      </c>
      <c r="F701" s="83">
        <v>1.2</v>
      </c>
      <c r="G701" s="79" t="s">
        <v>1131</v>
      </c>
      <c r="I701" s="100">
        <v>31</v>
      </c>
      <c r="J701" s="100">
        <v>0</v>
      </c>
      <c r="L701" s="100">
        <f t="shared" si="15"/>
        <v>29.8</v>
      </c>
    </row>
    <row r="702" spans="2:12" outlineLevel="1">
      <c r="B702" s="156">
        <v>46101.742835648147</v>
      </c>
      <c r="C702" s="83">
        <v>31</v>
      </c>
      <c r="D702" s="83">
        <v>0</v>
      </c>
      <c r="E702" s="79" t="b">
        <v>1</v>
      </c>
      <c r="F702" s="83">
        <v>1.2</v>
      </c>
      <c r="G702" s="79" t="s">
        <v>1132</v>
      </c>
      <c r="I702" s="100">
        <v>31</v>
      </c>
      <c r="J702" s="100">
        <v>0</v>
      </c>
      <c r="L702" s="100">
        <f t="shared" si="15"/>
        <v>29.8</v>
      </c>
    </row>
    <row r="703" spans="2:12" outlineLevel="1">
      <c r="B703" s="156">
        <v>46101.771099537036</v>
      </c>
      <c r="C703" s="83">
        <v>31</v>
      </c>
      <c r="D703" s="83">
        <v>0</v>
      </c>
      <c r="E703" s="79" t="b">
        <v>1</v>
      </c>
      <c r="F703" s="83">
        <v>1.2</v>
      </c>
      <c r="G703" s="79" t="s">
        <v>1133</v>
      </c>
      <c r="I703" s="100">
        <v>31</v>
      </c>
      <c r="J703" s="100">
        <v>0</v>
      </c>
      <c r="L703" s="100">
        <f t="shared" si="15"/>
        <v>29.8</v>
      </c>
    </row>
    <row r="704" spans="2:12" outlineLevel="1">
      <c r="B704" s="156">
        <v>46101.774710648147</v>
      </c>
      <c r="C704" s="83">
        <v>31</v>
      </c>
      <c r="D704" s="83">
        <v>0</v>
      </c>
      <c r="E704" s="79" t="b">
        <v>1</v>
      </c>
      <c r="F704" s="83">
        <v>1.2</v>
      </c>
      <c r="G704" s="79" t="s">
        <v>1134</v>
      </c>
      <c r="I704" s="100">
        <v>31</v>
      </c>
      <c r="J704" s="100">
        <v>0</v>
      </c>
      <c r="L704" s="100">
        <f t="shared" si="15"/>
        <v>29.8</v>
      </c>
    </row>
    <row r="705" spans="2:12" outlineLevel="1">
      <c r="B705" s="156">
        <v>46101.777060185188</v>
      </c>
      <c r="C705" s="83">
        <v>31</v>
      </c>
      <c r="D705" s="83">
        <v>0</v>
      </c>
      <c r="E705" s="79" t="b">
        <v>1</v>
      </c>
      <c r="F705" s="83">
        <v>1.2</v>
      </c>
      <c r="G705" s="79" t="s">
        <v>1134</v>
      </c>
      <c r="I705" s="100">
        <v>31</v>
      </c>
      <c r="J705" s="100">
        <v>0</v>
      </c>
      <c r="L705" s="100">
        <f t="shared" si="15"/>
        <v>29.8</v>
      </c>
    </row>
    <row r="706" spans="2:12" outlineLevel="1">
      <c r="B706" s="156">
        <v>46101.807986111111</v>
      </c>
      <c r="C706" s="83">
        <v>31</v>
      </c>
      <c r="D706" s="83">
        <v>0</v>
      </c>
      <c r="E706" s="79" t="b">
        <v>1</v>
      </c>
      <c r="F706" s="83">
        <v>1.2</v>
      </c>
      <c r="G706" s="79" t="s">
        <v>1135</v>
      </c>
      <c r="I706" s="100">
        <v>31</v>
      </c>
      <c r="J706" s="100">
        <v>0</v>
      </c>
      <c r="L706" s="100">
        <f t="shared" si="15"/>
        <v>29.8</v>
      </c>
    </row>
    <row r="707" spans="2:12" outlineLevel="1">
      <c r="B707" s="156">
        <v>46101.819166666668</v>
      </c>
      <c r="C707" s="83">
        <v>31</v>
      </c>
      <c r="D707" s="83">
        <v>0</v>
      </c>
      <c r="E707" s="79" t="b">
        <v>1</v>
      </c>
      <c r="F707" s="83">
        <v>1.2</v>
      </c>
      <c r="G707" s="79" t="s">
        <v>1073</v>
      </c>
      <c r="I707" s="100">
        <v>31</v>
      </c>
      <c r="J707" s="100">
        <v>0</v>
      </c>
      <c r="L707" s="100">
        <f t="shared" si="15"/>
        <v>29.8</v>
      </c>
    </row>
    <row r="708" spans="2:12" outlineLevel="1">
      <c r="B708" s="156">
        <v>46101.820347222223</v>
      </c>
      <c r="C708" s="83">
        <v>31</v>
      </c>
      <c r="D708" s="83">
        <v>0</v>
      </c>
      <c r="E708" s="79" t="b">
        <v>1</v>
      </c>
      <c r="F708" s="83">
        <v>1.2</v>
      </c>
      <c r="G708" s="79" t="s">
        <v>1136</v>
      </c>
      <c r="I708" s="100">
        <v>31</v>
      </c>
      <c r="J708" s="100">
        <v>0</v>
      </c>
      <c r="L708" s="100">
        <f t="shared" si="15"/>
        <v>29.8</v>
      </c>
    </row>
    <row r="709" spans="2:12" outlineLevel="1">
      <c r="B709" s="156">
        <v>46101.824780092589</v>
      </c>
      <c r="C709" s="83">
        <v>31</v>
      </c>
      <c r="D709" s="83">
        <v>0</v>
      </c>
      <c r="E709" s="79" t="b">
        <v>1</v>
      </c>
      <c r="F709" s="83">
        <v>1.2</v>
      </c>
      <c r="G709" s="79" t="s">
        <v>1137</v>
      </c>
      <c r="I709" s="100">
        <v>31</v>
      </c>
      <c r="J709" s="100">
        <v>0</v>
      </c>
      <c r="L709" s="100">
        <f t="shared" si="15"/>
        <v>29.8</v>
      </c>
    </row>
    <row r="710" spans="2:12" outlineLevel="1">
      <c r="B710" s="156">
        <v>46101.829259259262</v>
      </c>
      <c r="C710" s="83">
        <v>62</v>
      </c>
      <c r="D710" s="83">
        <v>0</v>
      </c>
      <c r="E710" s="79" t="b">
        <v>1</v>
      </c>
      <c r="F710" s="83">
        <v>2.1</v>
      </c>
      <c r="G710" s="79" t="s">
        <v>1138</v>
      </c>
      <c r="I710" s="100">
        <v>62</v>
      </c>
      <c r="J710" s="100">
        <v>0</v>
      </c>
      <c r="L710" s="100">
        <f t="shared" si="15"/>
        <v>59.9</v>
      </c>
    </row>
    <row r="711" spans="2:12" outlineLevel="1">
      <c r="B711" s="156">
        <v>46101.83320601852</v>
      </c>
      <c r="C711" s="83">
        <v>31</v>
      </c>
      <c r="D711" s="83">
        <v>0</v>
      </c>
      <c r="E711" s="79" t="b">
        <v>1</v>
      </c>
      <c r="F711" s="83">
        <v>1.2</v>
      </c>
      <c r="G711" s="79" t="s">
        <v>1139</v>
      </c>
      <c r="I711" s="100">
        <v>31</v>
      </c>
      <c r="J711" s="100">
        <v>0</v>
      </c>
      <c r="L711" s="100">
        <f t="shared" si="15"/>
        <v>29.8</v>
      </c>
    </row>
    <row r="712" spans="2:12" outlineLevel="1">
      <c r="B712" s="156">
        <v>46101.841527777775</v>
      </c>
      <c r="C712" s="83">
        <v>31</v>
      </c>
      <c r="D712" s="83">
        <v>0</v>
      </c>
      <c r="E712" s="79" t="b">
        <v>1</v>
      </c>
      <c r="F712" s="83">
        <v>1.2</v>
      </c>
      <c r="G712" s="79" t="s">
        <v>1140</v>
      </c>
      <c r="I712" s="100">
        <v>31</v>
      </c>
      <c r="J712" s="100">
        <v>0</v>
      </c>
      <c r="L712" s="100">
        <f t="shared" si="15"/>
        <v>29.8</v>
      </c>
    </row>
    <row r="713" spans="2:12" outlineLevel="1">
      <c r="B713" s="156">
        <v>46101.842349537037</v>
      </c>
      <c r="C713" s="83">
        <v>31</v>
      </c>
      <c r="D713" s="83">
        <v>0</v>
      </c>
      <c r="E713" s="79" t="b">
        <v>1</v>
      </c>
      <c r="F713" s="83">
        <v>1.2</v>
      </c>
      <c r="G713" s="79" t="s">
        <v>1141</v>
      </c>
      <c r="I713" s="100">
        <v>31</v>
      </c>
      <c r="J713" s="100">
        <v>0</v>
      </c>
      <c r="L713" s="100">
        <f t="shared" si="15"/>
        <v>29.8</v>
      </c>
    </row>
    <row r="714" spans="2:12" outlineLevel="1">
      <c r="B714" s="156">
        <v>46101.843217592592</v>
      </c>
      <c r="C714" s="83">
        <v>31</v>
      </c>
      <c r="D714" s="83">
        <v>0</v>
      </c>
      <c r="E714" s="79" t="b">
        <v>1</v>
      </c>
      <c r="F714" s="83">
        <v>1.2</v>
      </c>
      <c r="G714" s="79" t="s">
        <v>1142</v>
      </c>
      <c r="I714" s="100">
        <v>31</v>
      </c>
      <c r="J714" s="100">
        <v>0</v>
      </c>
      <c r="L714" s="100">
        <f t="shared" si="15"/>
        <v>29.8</v>
      </c>
    </row>
    <row r="715" spans="2:12" outlineLevel="1">
      <c r="B715" s="156">
        <v>46101.872754629629</v>
      </c>
      <c r="C715" s="83">
        <v>31</v>
      </c>
      <c r="D715" s="83">
        <v>0</v>
      </c>
      <c r="E715" s="79" t="b">
        <v>1</v>
      </c>
      <c r="F715" s="83">
        <v>1.2</v>
      </c>
      <c r="G715" s="79" t="s">
        <v>1143</v>
      </c>
      <c r="I715" s="100">
        <v>31</v>
      </c>
      <c r="J715" s="100">
        <v>0</v>
      </c>
      <c r="L715" s="100">
        <f t="shared" si="15"/>
        <v>29.8</v>
      </c>
    </row>
    <row r="716" spans="2:12" outlineLevel="1">
      <c r="B716" s="156">
        <v>46101.875960648147</v>
      </c>
      <c r="C716" s="83">
        <v>100</v>
      </c>
      <c r="D716" s="83">
        <v>0</v>
      </c>
      <c r="E716" s="79" t="b">
        <v>1</v>
      </c>
      <c r="F716" s="83">
        <v>3.2</v>
      </c>
      <c r="G716" s="79" t="s">
        <v>1144</v>
      </c>
      <c r="I716" s="100">
        <v>0</v>
      </c>
      <c r="J716" s="100">
        <v>100</v>
      </c>
      <c r="L716" s="100">
        <f t="shared" si="15"/>
        <v>96.8</v>
      </c>
    </row>
    <row r="717" spans="2:12" outlineLevel="1">
      <c r="B717" s="156">
        <v>46101.881840277776</v>
      </c>
      <c r="C717" s="83">
        <v>31</v>
      </c>
      <c r="D717" s="83">
        <v>0</v>
      </c>
      <c r="E717" s="79" t="b">
        <v>1</v>
      </c>
      <c r="F717" s="83">
        <v>1.2</v>
      </c>
      <c r="G717" s="79" t="s">
        <v>1145</v>
      </c>
      <c r="I717" s="100">
        <v>31</v>
      </c>
      <c r="J717" s="100">
        <v>0</v>
      </c>
      <c r="L717" s="100">
        <f t="shared" si="15"/>
        <v>29.8</v>
      </c>
    </row>
    <row r="718" spans="2:12" outlineLevel="1">
      <c r="B718" s="156">
        <v>46101.891226851854</v>
      </c>
      <c r="C718" s="83">
        <v>62</v>
      </c>
      <c r="D718" s="83">
        <v>0</v>
      </c>
      <c r="E718" s="79" t="b">
        <v>1</v>
      </c>
      <c r="F718" s="83">
        <v>2.1</v>
      </c>
      <c r="G718" s="79" t="s">
        <v>1146</v>
      </c>
      <c r="I718" s="100">
        <v>62</v>
      </c>
      <c r="J718" s="100">
        <v>0</v>
      </c>
      <c r="L718" s="100">
        <f t="shared" si="15"/>
        <v>59.9</v>
      </c>
    </row>
    <row r="719" spans="2:12" outlineLevel="1">
      <c r="B719" s="156">
        <v>46101.895462962966</v>
      </c>
      <c r="C719" s="83">
        <v>31</v>
      </c>
      <c r="D719" s="83">
        <v>0</v>
      </c>
      <c r="E719" s="79" t="b">
        <v>1</v>
      </c>
      <c r="F719" s="83">
        <v>1.2</v>
      </c>
      <c r="G719" s="79" t="s">
        <v>1147</v>
      </c>
      <c r="I719" s="100">
        <v>31</v>
      </c>
      <c r="J719" s="100">
        <v>0</v>
      </c>
      <c r="L719" s="100">
        <f t="shared" si="15"/>
        <v>29.8</v>
      </c>
    </row>
    <row r="720" spans="2:12" outlineLevel="1">
      <c r="B720" s="156">
        <v>46101.901342592595</v>
      </c>
      <c r="C720" s="83">
        <v>31</v>
      </c>
      <c r="D720" s="83">
        <v>0</v>
      </c>
      <c r="E720" s="79" t="b">
        <v>1</v>
      </c>
      <c r="F720" s="83">
        <v>1.2</v>
      </c>
      <c r="G720" s="79" t="s">
        <v>1148</v>
      </c>
      <c r="I720" s="100">
        <v>31</v>
      </c>
      <c r="J720" s="100">
        <v>0</v>
      </c>
      <c r="L720" s="100">
        <f t="shared" si="15"/>
        <v>29.8</v>
      </c>
    </row>
    <row r="721" spans="2:12" outlineLevel="1">
      <c r="B721" s="156">
        <v>46101.915243055555</v>
      </c>
      <c r="C721" s="83">
        <v>100</v>
      </c>
      <c r="D721" s="83">
        <v>0</v>
      </c>
      <c r="E721" s="79" t="b">
        <v>1</v>
      </c>
      <c r="F721" s="83">
        <v>3.2</v>
      </c>
      <c r="G721" s="79" t="s">
        <v>1149</v>
      </c>
      <c r="I721" s="100">
        <v>0</v>
      </c>
      <c r="J721" s="100">
        <v>100</v>
      </c>
      <c r="L721" s="100">
        <f t="shared" si="15"/>
        <v>96.8</v>
      </c>
    </row>
    <row r="722" spans="2:12" outlineLevel="1">
      <c r="B722" s="156">
        <v>46101.919710648152</v>
      </c>
      <c r="C722" s="83">
        <v>62</v>
      </c>
      <c r="D722" s="83">
        <v>0</v>
      </c>
      <c r="E722" s="79" t="b">
        <v>1</v>
      </c>
      <c r="F722" s="83">
        <v>2.1</v>
      </c>
      <c r="G722" s="79" t="s">
        <v>1150</v>
      </c>
      <c r="I722" s="100">
        <v>62</v>
      </c>
      <c r="J722" s="100">
        <v>0</v>
      </c>
      <c r="L722" s="100">
        <f t="shared" si="15"/>
        <v>59.9</v>
      </c>
    </row>
    <row r="723" spans="2:12" outlineLevel="1">
      <c r="B723" s="156">
        <v>46101.923530092594</v>
      </c>
      <c r="C723" s="83">
        <v>100</v>
      </c>
      <c r="D723" s="83">
        <v>0</v>
      </c>
      <c r="E723" s="79" t="b">
        <v>1</v>
      </c>
      <c r="F723" s="83">
        <v>3.2</v>
      </c>
      <c r="G723" s="79" t="s">
        <v>1150</v>
      </c>
      <c r="I723" s="100">
        <v>0</v>
      </c>
      <c r="J723" s="100">
        <v>100</v>
      </c>
      <c r="L723" s="100">
        <f t="shared" si="15"/>
        <v>96.8</v>
      </c>
    </row>
    <row r="724" spans="2:12" outlineLevel="1">
      <c r="B724" s="156">
        <v>46101.928518518522</v>
      </c>
      <c r="C724" s="83">
        <v>100</v>
      </c>
      <c r="D724" s="83">
        <v>0</v>
      </c>
      <c r="E724" s="79" t="b">
        <v>1</v>
      </c>
      <c r="F724" s="83">
        <v>3.2</v>
      </c>
      <c r="G724" s="79" t="s">
        <v>1150</v>
      </c>
      <c r="I724" s="100">
        <v>0</v>
      </c>
      <c r="J724" s="100">
        <v>100</v>
      </c>
      <c r="L724" s="100">
        <f t="shared" si="15"/>
        <v>96.8</v>
      </c>
    </row>
    <row r="725" spans="2:12" outlineLevel="1">
      <c r="B725" s="156">
        <v>46101.931516203702</v>
      </c>
      <c r="C725" s="83">
        <v>31</v>
      </c>
      <c r="D725" s="83">
        <v>0</v>
      </c>
      <c r="E725" s="79" t="b">
        <v>1</v>
      </c>
      <c r="F725" s="83">
        <v>1.2</v>
      </c>
      <c r="G725" s="79" t="s">
        <v>1151</v>
      </c>
      <c r="I725" s="100">
        <v>31</v>
      </c>
      <c r="J725" s="100">
        <v>0</v>
      </c>
      <c r="L725" s="100">
        <f t="shared" si="15"/>
        <v>29.8</v>
      </c>
    </row>
    <row r="726" spans="2:12" outlineLevel="1">
      <c r="B726" s="156">
        <v>46101.940451388888</v>
      </c>
      <c r="C726" s="83">
        <v>31</v>
      </c>
      <c r="D726" s="83">
        <v>0</v>
      </c>
      <c r="E726" s="79" t="b">
        <v>1</v>
      </c>
      <c r="F726" s="83">
        <v>1.2</v>
      </c>
      <c r="G726" s="79" t="s">
        <v>1152</v>
      </c>
      <c r="I726" s="100">
        <v>31</v>
      </c>
      <c r="J726" s="100">
        <v>0</v>
      </c>
      <c r="L726" s="100">
        <f t="shared" si="15"/>
        <v>29.8</v>
      </c>
    </row>
    <row r="727" spans="2:12" outlineLevel="1">
      <c r="B727" s="156">
        <v>46101.951423611114</v>
      </c>
      <c r="C727" s="83">
        <v>31</v>
      </c>
      <c r="D727" s="83">
        <v>0</v>
      </c>
      <c r="E727" s="79" t="b">
        <v>1</v>
      </c>
      <c r="F727" s="83">
        <v>1.2</v>
      </c>
      <c r="G727" s="79" t="s">
        <v>1153</v>
      </c>
      <c r="I727" s="100">
        <v>31</v>
      </c>
      <c r="J727" s="100">
        <v>0</v>
      </c>
      <c r="L727" s="100">
        <f t="shared" si="15"/>
        <v>29.8</v>
      </c>
    </row>
    <row r="728" spans="2:12" outlineLevel="1">
      <c r="B728" s="156">
        <v>46101.968321759261</v>
      </c>
      <c r="C728" s="83">
        <v>100</v>
      </c>
      <c r="D728" s="83">
        <v>0</v>
      </c>
      <c r="E728" s="79" t="b">
        <v>1</v>
      </c>
      <c r="F728" s="83">
        <v>3.2</v>
      </c>
      <c r="G728" s="79" t="s">
        <v>547</v>
      </c>
      <c r="I728" s="100">
        <v>0</v>
      </c>
      <c r="J728" s="100">
        <v>100</v>
      </c>
      <c r="L728" s="100">
        <f t="shared" si="15"/>
        <v>96.8</v>
      </c>
    </row>
    <row r="729" spans="2:12" outlineLevel="1">
      <c r="B729" s="156">
        <v>46101.970266203702</v>
      </c>
      <c r="C729" s="83">
        <v>31</v>
      </c>
      <c r="D729" s="83">
        <v>0</v>
      </c>
      <c r="E729" s="79" t="b">
        <v>1</v>
      </c>
      <c r="F729" s="83">
        <v>1.2</v>
      </c>
      <c r="G729" s="79" t="s">
        <v>1154</v>
      </c>
      <c r="I729" s="100">
        <v>31</v>
      </c>
      <c r="J729" s="100">
        <v>0</v>
      </c>
      <c r="L729" s="100">
        <f t="shared" si="15"/>
        <v>29.8</v>
      </c>
    </row>
    <row r="730" spans="2:12" outlineLevel="1">
      <c r="B730" s="156">
        <v>46101.970763888887</v>
      </c>
      <c r="C730" s="83">
        <v>100</v>
      </c>
      <c r="D730" s="83">
        <v>0</v>
      </c>
      <c r="E730" s="79" t="b">
        <v>1</v>
      </c>
      <c r="F730" s="83">
        <v>3.2</v>
      </c>
      <c r="G730" s="79" t="s">
        <v>547</v>
      </c>
      <c r="I730" s="100">
        <v>0</v>
      </c>
      <c r="J730" s="100">
        <v>100</v>
      </c>
      <c r="L730" s="100">
        <f t="shared" si="15"/>
        <v>96.8</v>
      </c>
    </row>
    <row r="731" spans="2:12" outlineLevel="1">
      <c r="B731" s="156">
        <v>46101.999016203707</v>
      </c>
      <c r="C731" s="83">
        <v>31</v>
      </c>
      <c r="D731" s="83">
        <v>0</v>
      </c>
      <c r="E731" s="79" t="b">
        <v>1</v>
      </c>
      <c r="F731" s="83">
        <v>1.2</v>
      </c>
      <c r="G731" s="79" t="s">
        <v>1155</v>
      </c>
      <c r="I731" s="100">
        <v>31</v>
      </c>
      <c r="J731" s="100">
        <v>0</v>
      </c>
      <c r="L731" s="100">
        <f t="shared" si="15"/>
        <v>29.8</v>
      </c>
    </row>
    <row r="732" spans="2:12" outlineLevel="1">
      <c r="B732" s="156">
        <v>46101.999907407408</v>
      </c>
      <c r="C732" s="83">
        <v>100</v>
      </c>
      <c r="D732" s="83">
        <v>0</v>
      </c>
      <c r="E732" s="79" t="b">
        <v>1</v>
      </c>
      <c r="F732" s="83">
        <v>3.2</v>
      </c>
      <c r="G732" s="79" t="s">
        <v>1156</v>
      </c>
      <c r="I732" s="100">
        <v>0</v>
      </c>
      <c r="J732" s="100">
        <v>100</v>
      </c>
      <c r="L732" s="100">
        <f t="shared" si="15"/>
        <v>96.8</v>
      </c>
    </row>
    <row r="733" spans="2:12" outlineLevel="1">
      <c r="B733" s="156">
        <v>46102.000173611108</v>
      </c>
      <c r="C733" s="83">
        <v>131</v>
      </c>
      <c r="D733" s="83">
        <v>0</v>
      </c>
      <c r="E733" s="79" t="b">
        <v>1</v>
      </c>
      <c r="F733" s="83">
        <v>4.0999999999999996</v>
      </c>
      <c r="G733" s="79" t="s">
        <v>1157</v>
      </c>
      <c r="I733" s="100">
        <v>31</v>
      </c>
      <c r="J733" s="100">
        <v>100</v>
      </c>
      <c r="L733" s="100">
        <f t="shared" si="15"/>
        <v>126.9</v>
      </c>
    </row>
    <row r="734" spans="2:12" outlineLevel="1">
      <c r="B734" s="156">
        <v>46102.003969907404</v>
      </c>
      <c r="C734" s="83">
        <v>31</v>
      </c>
      <c r="D734" s="83">
        <v>0</v>
      </c>
      <c r="E734" s="79" t="b">
        <v>1</v>
      </c>
      <c r="F734" s="83">
        <v>1.2</v>
      </c>
      <c r="G734" s="79" t="s">
        <v>1158</v>
      </c>
      <c r="I734" s="100">
        <v>31</v>
      </c>
      <c r="J734" s="100">
        <v>0</v>
      </c>
      <c r="L734" s="100">
        <f t="shared" si="15"/>
        <v>29.8</v>
      </c>
    </row>
    <row r="735" spans="2:12" outlineLevel="1">
      <c r="B735" s="156">
        <v>46102.010578703703</v>
      </c>
      <c r="C735" s="83">
        <v>100</v>
      </c>
      <c r="D735" s="83">
        <v>0</v>
      </c>
      <c r="E735" s="79" t="b">
        <v>1</v>
      </c>
      <c r="F735" s="83">
        <v>3.2</v>
      </c>
      <c r="G735" s="79" t="s">
        <v>1159</v>
      </c>
      <c r="I735" s="100">
        <v>0</v>
      </c>
      <c r="J735" s="100">
        <v>100</v>
      </c>
      <c r="L735" s="100">
        <f t="shared" si="15"/>
        <v>96.8</v>
      </c>
    </row>
    <row r="736" spans="2:12" outlineLevel="1">
      <c r="B736" s="156">
        <v>46102.050451388888</v>
      </c>
      <c r="C736" s="83">
        <v>62</v>
      </c>
      <c r="D736" s="83">
        <v>0</v>
      </c>
      <c r="E736" s="79" t="b">
        <v>1</v>
      </c>
      <c r="F736" s="83">
        <v>2.1</v>
      </c>
      <c r="G736" s="79" t="s">
        <v>1160</v>
      </c>
      <c r="I736" s="100">
        <v>62</v>
      </c>
      <c r="J736" s="100">
        <v>0</v>
      </c>
      <c r="L736" s="100">
        <f t="shared" si="15"/>
        <v>59.9</v>
      </c>
    </row>
    <row r="737" spans="2:12" outlineLevel="1">
      <c r="B737" s="156">
        <v>46102.064201388886</v>
      </c>
      <c r="C737" s="83">
        <v>100</v>
      </c>
      <c r="D737" s="83">
        <v>0</v>
      </c>
      <c r="E737" s="79" t="b">
        <v>1</v>
      </c>
      <c r="F737" s="83">
        <v>3.2</v>
      </c>
      <c r="G737" s="79" t="s">
        <v>1161</v>
      </c>
      <c r="I737" s="100">
        <v>0</v>
      </c>
      <c r="J737" s="100">
        <v>100</v>
      </c>
      <c r="L737" s="100">
        <f t="shared" ref="L737:L800" si="16">C737-D737-F737</f>
        <v>96.8</v>
      </c>
    </row>
    <row r="738" spans="2:12" outlineLevel="1">
      <c r="B738" s="156">
        <v>46102.120648148149</v>
      </c>
      <c r="C738" s="83">
        <v>31</v>
      </c>
      <c r="D738" s="83">
        <v>0</v>
      </c>
      <c r="E738" s="79" t="b">
        <v>1</v>
      </c>
      <c r="F738" s="83">
        <v>1.2</v>
      </c>
      <c r="G738" s="79" t="s">
        <v>1162</v>
      </c>
      <c r="I738" s="100">
        <v>31</v>
      </c>
      <c r="J738" s="100">
        <v>0</v>
      </c>
      <c r="L738" s="100">
        <f t="shared" si="16"/>
        <v>29.8</v>
      </c>
    </row>
    <row r="739" spans="2:12" outlineLevel="1">
      <c r="B739" s="156">
        <v>46102.129432870373</v>
      </c>
      <c r="C739" s="83">
        <v>31</v>
      </c>
      <c r="D739" s="83">
        <v>0</v>
      </c>
      <c r="E739" s="79" t="b">
        <v>1</v>
      </c>
      <c r="F739" s="83">
        <v>1.2</v>
      </c>
      <c r="G739" s="79" t="s">
        <v>1163</v>
      </c>
      <c r="I739" s="100">
        <v>31</v>
      </c>
      <c r="J739" s="100">
        <v>0</v>
      </c>
      <c r="L739" s="100">
        <f t="shared" si="16"/>
        <v>29.8</v>
      </c>
    </row>
    <row r="740" spans="2:12" outlineLevel="1">
      <c r="B740" s="156">
        <v>46102.140868055554</v>
      </c>
      <c r="C740" s="83">
        <v>262</v>
      </c>
      <c r="D740" s="83">
        <v>0</v>
      </c>
      <c r="E740" s="79" t="b">
        <v>1</v>
      </c>
      <c r="F740" s="83">
        <v>7.9</v>
      </c>
      <c r="G740" s="79" t="s">
        <v>1164</v>
      </c>
      <c r="I740" s="100">
        <v>62</v>
      </c>
      <c r="J740" s="100">
        <v>200</v>
      </c>
      <c r="L740" s="100">
        <f t="shared" si="16"/>
        <v>254.1</v>
      </c>
    </row>
    <row r="741" spans="2:12" outlineLevel="1">
      <c r="B741" s="156">
        <v>46102.162094907406</v>
      </c>
      <c r="C741" s="83">
        <v>62</v>
      </c>
      <c r="D741" s="83">
        <v>0</v>
      </c>
      <c r="E741" s="79" t="b">
        <v>1</v>
      </c>
      <c r="F741" s="83">
        <v>2.1</v>
      </c>
      <c r="G741" s="79" t="s">
        <v>1165</v>
      </c>
      <c r="I741" s="100">
        <v>62</v>
      </c>
      <c r="J741" s="100">
        <v>0</v>
      </c>
      <c r="L741" s="100">
        <f t="shared" si="16"/>
        <v>59.9</v>
      </c>
    </row>
    <row r="742" spans="2:12" outlineLevel="1">
      <c r="B742" s="156">
        <v>46102.208402777775</v>
      </c>
      <c r="C742" s="83">
        <v>31</v>
      </c>
      <c r="D742" s="83">
        <v>0</v>
      </c>
      <c r="E742" s="79" t="b">
        <v>1</v>
      </c>
      <c r="F742" s="83">
        <v>1.2</v>
      </c>
      <c r="G742" s="79" t="s">
        <v>1166</v>
      </c>
      <c r="I742" s="100">
        <v>31</v>
      </c>
      <c r="J742" s="100">
        <v>0</v>
      </c>
      <c r="L742" s="100">
        <f t="shared" si="16"/>
        <v>29.8</v>
      </c>
    </row>
    <row r="743" spans="2:12" outlineLevel="1">
      <c r="B743" s="156">
        <v>46102.423703703702</v>
      </c>
      <c r="C743" s="83">
        <v>31</v>
      </c>
      <c r="D743" s="83">
        <v>0</v>
      </c>
      <c r="E743" s="79" t="b">
        <v>1</v>
      </c>
      <c r="F743" s="83">
        <v>1.2</v>
      </c>
      <c r="G743" s="79" t="s">
        <v>1167</v>
      </c>
      <c r="I743" s="100">
        <v>31</v>
      </c>
      <c r="J743" s="100">
        <v>0</v>
      </c>
      <c r="L743" s="100">
        <f t="shared" si="16"/>
        <v>29.8</v>
      </c>
    </row>
    <row r="744" spans="2:12" outlineLevel="1">
      <c r="B744" s="156">
        <v>46102.47928240741</v>
      </c>
      <c r="C744" s="83">
        <v>31</v>
      </c>
      <c r="D744" s="83">
        <v>0</v>
      </c>
      <c r="E744" s="79" t="b">
        <v>1</v>
      </c>
      <c r="F744" s="83">
        <v>1.2</v>
      </c>
      <c r="G744" s="79" t="s">
        <v>1168</v>
      </c>
      <c r="I744" s="100">
        <v>31</v>
      </c>
      <c r="J744" s="100">
        <v>0</v>
      </c>
      <c r="L744" s="100">
        <f t="shared" si="16"/>
        <v>29.8</v>
      </c>
    </row>
    <row r="745" spans="2:12" outlineLevel="1">
      <c r="B745" s="156">
        <v>46102.48232638889</v>
      </c>
      <c r="C745" s="83">
        <v>31</v>
      </c>
      <c r="D745" s="83">
        <v>0</v>
      </c>
      <c r="E745" s="79" t="b">
        <v>1</v>
      </c>
      <c r="F745" s="83">
        <v>1.2</v>
      </c>
      <c r="G745" s="79" t="s">
        <v>1169</v>
      </c>
      <c r="I745" s="100">
        <v>31</v>
      </c>
      <c r="J745" s="100">
        <v>0</v>
      </c>
      <c r="L745" s="100">
        <f t="shared" si="16"/>
        <v>29.8</v>
      </c>
    </row>
    <row r="746" spans="2:12" outlineLevel="1">
      <c r="B746" s="156">
        <v>46102.48914351852</v>
      </c>
      <c r="C746" s="83">
        <v>31</v>
      </c>
      <c r="D746" s="83">
        <v>0</v>
      </c>
      <c r="E746" s="79" t="b">
        <v>1</v>
      </c>
      <c r="F746" s="83">
        <v>1.2</v>
      </c>
      <c r="G746" s="79" t="s">
        <v>1170</v>
      </c>
      <c r="I746" s="100">
        <v>31</v>
      </c>
      <c r="J746" s="100">
        <v>0</v>
      </c>
      <c r="L746" s="100">
        <f t="shared" si="16"/>
        <v>29.8</v>
      </c>
    </row>
    <row r="747" spans="2:12" outlineLevel="1">
      <c r="B747" s="156">
        <v>46102.49560185185</v>
      </c>
      <c r="C747" s="83">
        <v>31</v>
      </c>
      <c r="D747" s="83">
        <v>0</v>
      </c>
      <c r="E747" s="79" t="b">
        <v>1</v>
      </c>
      <c r="F747" s="83">
        <v>1.2</v>
      </c>
      <c r="G747" s="79" t="s">
        <v>1171</v>
      </c>
      <c r="I747" s="100">
        <v>31</v>
      </c>
      <c r="J747" s="100">
        <v>0</v>
      </c>
      <c r="L747" s="100">
        <f t="shared" si="16"/>
        <v>29.8</v>
      </c>
    </row>
    <row r="748" spans="2:12" outlineLevel="1">
      <c r="B748" s="156">
        <v>46102.497870370367</v>
      </c>
      <c r="C748" s="83">
        <v>93</v>
      </c>
      <c r="D748" s="83">
        <v>0</v>
      </c>
      <c r="E748" s="79" t="b">
        <v>1</v>
      </c>
      <c r="F748" s="83">
        <v>3</v>
      </c>
      <c r="G748" s="79" t="s">
        <v>1172</v>
      </c>
      <c r="I748" s="100">
        <v>93</v>
      </c>
      <c r="J748" s="100">
        <v>0</v>
      </c>
      <c r="L748" s="100">
        <f t="shared" si="16"/>
        <v>90</v>
      </c>
    </row>
    <row r="749" spans="2:12" outlineLevel="1">
      <c r="B749" s="156">
        <v>46102.498726851853</v>
      </c>
      <c r="C749" s="83">
        <v>31</v>
      </c>
      <c r="D749" s="83">
        <v>0</v>
      </c>
      <c r="E749" s="79" t="b">
        <v>1</v>
      </c>
      <c r="F749" s="83">
        <v>1.2</v>
      </c>
      <c r="G749" s="79" t="s">
        <v>1173</v>
      </c>
      <c r="I749" s="100">
        <v>31</v>
      </c>
      <c r="J749" s="100">
        <v>0</v>
      </c>
      <c r="L749" s="100">
        <f t="shared" si="16"/>
        <v>29.8</v>
      </c>
    </row>
    <row r="750" spans="2:12" outlineLevel="1">
      <c r="B750" s="156">
        <v>46102.507523148146</v>
      </c>
      <c r="C750" s="83">
        <v>31</v>
      </c>
      <c r="D750" s="83">
        <v>0</v>
      </c>
      <c r="E750" s="79" t="b">
        <v>1</v>
      </c>
      <c r="F750" s="83">
        <v>1.2</v>
      </c>
      <c r="G750" s="79" t="s">
        <v>1147</v>
      </c>
      <c r="I750" s="100">
        <v>31</v>
      </c>
      <c r="J750" s="100">
        <v>0</v>
      </c>
      <c r="L750" s="100">
        <f t="shared" si="16"/>
        <v>29.8</v>
      </c>
    </row>
    <row r="751" spans="2:12" outlineLevel="1">
      <c r="B751" s="156">
        <v>46102.510405092595</v>
      </c>
      <c r="C751" s="83">
        <v>31</v>
      </c>
      <c r="D751" s="83">
        <v>0</v>
      </c>
      <c r="E751" s="79" t="b">
        <v>1</v>
      </c>
      <c r="F751" s="83">
        <v>1.2</v>
      </c>
      <c r="G751" s="79" t="s">
        <v>1174</v>
      </c>
      <c r="I751" s="100">
        <v>31</v>
      </c>
      <c r="J751" s="100">
        <v>0</v>
      </c>
      <c r="L751" s="100">
        <f t="shared" si="16"/>
        <v>29.8</v>
      </c>
    </row>
    <row r="752" spans="2:12" outlineLevel="1">
      <c r="B752" s="156">
        <v>46102.513773148145</v>
      </c>
      <c r="C752" s="83">
        <v>31</v>
      </c>
      <c r="D752" s="83">
        <v>0</v>
      </c>
      <c r="E752" s="79" t="b">
        <v>1</v>
      </c>
      <c r="F752" s="83">
        <v>1.2</v>
      </c>
      <c r="G752" s="79" t="s">
        <v>1175</v>
      </c>
      <c r="I752" s="100">
        <v>31</v>
      </c>
      <c r="J752" s="100">
        <v>0</v>
      </c>
      <c r="L752" s="100">
        <f t="shared" si="16"/>
        <v>29.8</v>
      </c>
    </row>
    <row r="753" spans="2:12" outlineLevel="1">
      <c r="B753" s="156">
        <v>46102.51458333333</v>
      </c>
      <c r="C753" s="83">
        <v>31</v>
      </c>
      <c r="D753" s="83">
        <v>0</v>
      </c>
      <c r="E753" s="79" t="b">
        <v>1</v>
      </c>
      <c r="F753" s="83">
        <v>1.2</v>
      </c>
      <c r="G753" s="79" t="s">
        <v>1176</v>
      </c>
      <c r="I753" s="100">
        <v>31</v>
      </c>
      <c r="J753" s="100">
        <v>0</v>
      </c>
      <c r="L753" s="100">
        <f t="shared" si="16"/>
        <v>29.8</v>
      </c>
    </row>
    <row r="754" spans="2:12" outlineLevel="1">
      <c r="B754" s="156">
        <v>46102.523159722223</v>
      </c>
      <c r="C754" s="83">
        <v>31</v>
      </c>
      <c r="D754" s="83">
        <v>0</v>
      </c>
      <c r="E754" s="79" t="b">
        <v>1</v>
      </c>
      <c r="F754" s="83">
        <v>1.2</v>
      </c>
      <c r="G754" s="79" t="s">
        <v>1147</v>
      </c>
      <c r="I754" s="100">
        <v>31</v>
      </c>
      <c r="J754" s="100">
        <v>0</v>
      </c>
      <c r="L754" s="100">
        <f t="shared" si="16"/>
        <v>29.8</v>
      </c>
    </row>
    <row r="755" spans="2:12" outlineLevel="1">
      <c r="B755" s="156">
        <v>46102.525347222225</v>
      </c>
      <c r="C755" s="83">
        <v>31</v>
      </c>
      <c r="D755" s="83">
        <v>0</v>
      </c>
      <c r="E755" s="79" t="b">
        <v>1</v>
      </c>
      <c r="F755" s="83">
        <v>1.2</v>
      </c>
      <c r="G755" s="79" t="s">
        <v>1177</v>
      </c>
      <c r="I755" s="100">
        <v>31</v>
      </c>
      <c r="J755" s="100">
        <v>0</v>
      </c>
      <c r="L755" s="100">
        <f t="shared" si="16"/>
        <v>29.8</v>
      </c>
    </row>
    <row r="756" spans="2:12" outlineLevel="1">
      <c r="B756" s="156">
        <v>46102.527511574073</v>
      </c>
      <c r="C756" s="83">
        <v>31</v>
      </c>
      <c r="D756" s="83">
        <v>0</v>
      </c>
      <c r="E756" s="79" t="b">
        <v>1</v>
      </c>
      <c r="F756" s="83">
        <v>1.2</v>
      </c>
      <c r="G756" s="79" t="s">
        <v>1178</v>
      </c>
      <c r="I756" s="100">
        <v>31</v>
      </c>
      <c r="J756" s="100">
        <v>0</v>
      </c>
      <c r="L756" s="100">
        <f t="shared" si="16"/>
        <v>29.8</v>
      </c>
    </row>
    <row r="757" spans="2:12" outlineLevel="1">
      <c r="B757" s="156">
        <v>46102.53701388889</v>
      </c>
      <c r="C757" s="83">
        <v>31</v>
      </c>
      <c r="D757" s="83">
        <v>0</v>
      </c>
      <c r="E757" s="79" t="b">
        <v>1</v>
      </c>
      <c r="F757" s="83">
        <v>1.2</v>
      </c>
      <c r="G757" s="79" t="s">
        <v>1179</v>
      </c>
      <c r="I757" s="100">
        <v>31</v>
      </c>
      <c r="J757" s="100">
        <v>0</v>
      </c>
      <c r="L757" s="100">
        <f t="shared" si="16"/>
        <v>29.8</v>
      </c>
    </row>
    <row r="758" spans="2:12" outlineLevel="1">
      <c r="B758" s="156">
        <v>46102.540046296293</v>
      </c>
      <c r="C758" s="83">
        <v>31</v>
      </c>
      <c r="D758" s="83">
        <v>0</v>
      </c>
      <c r="E758" s="79" t="b">
        <v>1</v>
      </c>
      <c r="F758" s="83">
        <v>1.2</v>
      </c>
      <c r="G758" s="79" t="s">
        <v>1180</v>
      </c>
      <c r="I758" s="100">
        <v>31</v>
      </c>
      <c r="J758" s="100">
        <v>0</v>
      </c>
      <c r="L758" s="100">
        <f t="shared" si="16"/>
        <v>29.8</v>
      </c>
    </row>
    <row r="759" spans="2:12" outlineLevel="1">
      <c r="B759" s="156">
        <v>46102.541307870371</v>
      </c>
      <c r="C759" s="83">
        <v>31</v>
      </c>
      <c r="D759" s="83">
        <v>0</v>
      </c>
      <c r="E759" s="79" t="b">
        <v>1</v>
      </c>
      <c r="F759" s="83">
        <v>1.2</v>
      </c>
      <c r="G759" s="79" t="s">
        <v>1181</v>
      </c>
      <c r="I759" s="100">
        <v>31</v>
      </c>
      <c r="J759" s="100">
        <v>0</v>
      </c>
      <c r="L759" s="100">
        <f t="shared" si="16"/>
        <v>29.8</v>
      </c>
    </row>
    <row r="760" spans="2:12" outlineLevel="1">
      <c r="B760" s="156">
        <v>46102.542870370373</v>
      </c>
      <c r="C760" s="83">
        <v>100</v>
      </c>
      <c r="D760" s="83">
        <v>0</v>
      </c>
      <c r="E760" s="79" t="b">
        <v>1</v>
      </c>
      <c r="F760" s="83">
        <v>3.2</v>
      </c>
      <c r="G760" s="79" t="s">
        <v>1182</v>
      </c>
      <c r="I760" s="100">
        <v>0</v>
      </c>
      <c r="J760" s="100">
        <v>100</v>
      </c>
      <c r="L760" s="100">
        <f t="shared" si="16"/>
        <v>96.8</v>
      </c>
    </row>
    <row r="761" spans="2:12" outlineLevel="1">
      <c r="B761" s="156">
        <v>46102.543842592589</v>
      </c>
      <c r="C761" s="83">
        <v>31</v>
      </c>
      <c r="D761" s="83">
        <v>0</v>
      </c>
      <c r="E761" s="79" t="b">
        <v>1</v>
      </c>
      <c r="F761" s="83">
        <v>1.2</v>
      </c>
      <c r="G761" s="79" t="s">
        <v>1183</v>
      </c>
      <c r="I761" s="100">
        <v>31</v>
      </c>
      <c r="J761" s="100">
        <v>0</v>
      </c>
      <c r="L761" s="100">
        <f t="shared" si="16"/>
        <v>29.8</v>
      </c>
    </row>
    <row r="762" spans="2:12" outlineLevel="1">
      <c r="B762" s="156">
        <v>46102.555</v>
      </c>
      <c r="C762" s="83">
        <v>31</v>
      </c>
      <c r="D762" s="83">
        <v>0</v>
      </c>
      <c r="E762" s="79" t="b">
        <v>1</v>
      </c>
      <c r="F762" s="83">
        <v>1.2</v>
      </c>
      <c r="G762" s="79" t="s">
        <v>1184</v>
      </c>
      <c r="I762" s="100">
        <v>31</v>
      </c>
      <c r="J762" s="100">
        <v>0</v>
      </c>
      <c r="L762" s="100">
        <f t="shared" si="16"/>
        <v>29.8</v>
      </c>
    </row>
    <row r="763" spans="2:12" outlineLevel="1">
      <c r="B763" s="156">
        <v>46102.555104166669</v>
      </c>
      <c r="C763" s="83">
        <v>31</v>
      </c>
      <c r="D763" s="83">
        <v>0</v>
      </c>
      <c r="E763" s="79" t="b">
        <v>1</v>
      </c>
      <c r="F763" s="83">
        <v>1.2</v>
      </c>
      <c r="G763" s="79" t="s">
        <v>1185</v>
      </c>
      <c r="I763" s="100">
        <v>31</v>
      </c>
      <c r="J763" s="100">
        <v>0</v>
      </c>
      <c r="L763" s="100">
        <f t="shared" si="16"/>
        <v>29.8</v>
      </c>
    </row>
    <row r="764" spans="2:12" outlineLevel="1">
      <c r="B764" s="156">
        <v>46102.556550925925</v>
      </c>
      <c r="C764" s="83">
        <v>31</v>
      </c>
      <c r="D764" s="83">
        <v>0</v>
      </c>
      <c r="E764" s="79" t="b">
        <v>1</v>
      </c>
      <c r="F764" s="83">
        <v>1.2</v>
      </c>
      <c r="G764" s="79" t="s">
        <v>1186</v>
      </c>
      <c r="I764" s="100">
        <v>31</v>
      </c>
      <c r="J764" s="100">
        <v>0</v>
      </c>
      <c r="L764" s="100">
        <f t="shared" si="16"/>
        <v>29.8</v>
      </c>
    </row>
    <row r="765" spans="2:12" outlineLevel="1">
      <c r="B765" s="156">
        <v>46102.557615740741</v>
      </c>
      <c r="C765" s="83">
        <v>31</v>
      </c>
      <c r="D765" s="83">
        <v>0</v>
      </c>
      <c r="E765" s="79" t="b">
        <v>1</v>
      </c>
      <c r="F765" s="83">
        <v>1.2</v>
      </c>
      <c r="G765" s="79" t="s">
        <v>1187</v>
      </c>
      <c r="I765" s="100">
        <v>31</v>
      </c>
      <c r="J765" s="100">
        <v>0</v>
      </c>
      <c r="L765" s="100">
        <f t="shared" si="16"/>
        <v>29.8</v>
      </c>
    </row>
    <row r="766" spans="2:12" outlineLevel="1">
      <c r="B766" s="156">
        <v>46102.562048611115</v>
      </c>
      <c r="C766" s="83">
        <v>62</v>
      </c>
      <c r="D766" s="83">
        <v>0</v>
      </c>
      <c r="E766" s="79" t="b">
        <v>1</v>
      </c>
      <c r="F766" s="83">
        <v>2.1</v>
      </c>
      <c r="G766" s="79" t="s">
        <v>1188</v>
      </c>
      <c r="I766" s="100">
        <v>62</v>
      </c>
      <c r="J766" s="100">
        <v>0</v>
      </c>
      <c r="L766" s="100">
        <f t="shared" si="16"/>
        <v>59.9</v>
      </c>
    </row>
    <row r="767" spans="2:12" outlineLevel="1">
      <c r="B767" s="156">
        <v>46102.56659722222</v>
      </c>
      <c r="C767" s="83">
        <v>31</v>
      </c>
      <c r="D767" s="83">
        <v>0</v>
      </c>
      <c r="E767" s="79" t="b">
        <v>1</v>
      </c>
      <c r="F767" s="83">
        <v>1.2</v>
      </c>
      <c r="G767" s="79" t="s">
        <v>1189</v>
      </c>
      <c r="I767" s="100">
        <v>31</v>
      </c>
      <c r="J767" s="100">
        <v>0</v>
      </c>
      <c r="L767" s="100">
        <f t="shared" si="16"/>
        <v>29.8</v>
      </c>
    </row>
    <row r="768" spans="2:12" outlineLevel="1">
      <c r="B768" s="156">
        <v>46102.566886574074</v>
      </c>
      <c r="C768" s="83">
        <v>31</v>
      </c>
      <c r="D768" s="83">
        <v>0</v>
      </c>
      <c r="E768" s="79" t="b">
        <v>1</v>
      </c>
      <c r="F768" s="83">
        <v>1.2</v>
      </c>
      <c r="G768" s="79" t="s">
        <v>1190</v>
      </c>
      <c r="I768" s="100">
        <v>31</v>
      </c>
      <c r="J768" s="100">
        <v>0</v>
      </c>
      <c r="L768" s="100">
        <f t="shared" si="16"/>
        <v>29.8</v>
      </c>
    </row>
    <row r="769" spans="2:12" outlineLevel="1">
      <c r="B769" s="156">
        <v>46102.567453703705</v>
      </c>
      <c r="C769" s="83">
        <v>31</v>
      </c>
      <c r="D769" s="83">
        <v>0</v>
      </c>
      <c r="E769" s="79" t="b">
        <v>1</v>
      </c>
      <c r="F769" s="83">
        <v>1.2</v>
      </c>
      <c r="G769" s="79" t="s">
        <v>1191</v>
      </c>
      <c r="I769" s="100">
        <v>31</v>
      </c>
      <c r="J769" s="100">
        <v>0</v>
      </c>
      <c r="L769" s="100">
        <f t="shared" si="16"/>
        <v>29.8</v>
      </c>
    </row>
    <row r="770" spans="2:12" outlineLevel="1">
      <c r="B770" s="156">
        <v>46102.567870370367</v>
      </c>
      <c r="C770" s="83">
        <v>31</v>
      </c>
      <c r="D770" s="83">
        <v>0</v>
      </c>
      <c r="E770" s="79" t="b">
        <v>1</v>
      </c>
      <c r="F770" s="83">
        <v>1.2</v>
      </c>
      <c r="G770" s="79" t="s">
        <v>1192</v>
      </c>
      <c r="I770" s="100">
        <v>31</v>
      </c>
      <c r="J770" s="100">
        <v>0</v>
      </c>
      <c r="L770" s="100">
        <f t="shared" si="16"/>
        <v>29.8</v>
      </c>
    </row>
    <row r="771" spans="2:12" outlineLevel="1">
      <c r="B771" s="156">
        <v>46102.569479166668</v>
      </c>
      <c r="C771" s="83">
        <v>31</v>
      </c>
      <c r="D771" s="83">
        <v>0</v>
      </c>
      <c r="E771" s="79" t="b">
        <v>1</v>
      </c>
      <c r="F771" s="83">
        <v>1.2</v>
      </c>
      <c r="G771" s="79" t="s">
        <v>1193</v>
      </c>
      <c r="I771" s="100">
        <v>31</v>
      </c>
      <c r="J771" s="100">
        <v>0</v>
      </c>
      <c r="L771" s="100">
        <f t="shared" si="16"/>
        <v>29.8</v>
      </c>
    </row>
    <row r="772" spans="2:12" outlineLevel="1">
      <c r="B772" s="156">
        <v>46102.575821759259</v>
      </c>
      <c r="C772" s="83">
        <v>31</v>
      </c>
      <c r="D772" s="83">
        <v>0</v>
      </c>
      <c r="E772" s="79" t="b">
        <v>1</v>
      </c>
      <c r="F772" s="83">
        <v>1.2</v>
      </c>
      <c r="G772" s="79" t="s">
        <v>1194</v>
      </c>
      <c r="I772" s="100">
        <v>31</v>
      </c>
      <c r="J772" s="100">
        <v>0</v>
      </c>
      <c r="L772" s="100">
        <f t="shared" si="16"/>
        <v>29.8</v>
      </c>
    </row>
    <row r="773" spans="2:12" outlineLevel="1">
      <c r="B773" s="156">
        <v>46102.577453703707</v>
      </c>
      <c r="C773" s="83">
        <v>31</v>
      </c>
      <c r="D773" s="83">
        <v>0</v>
      </c>
      <c r="E773" s="79" t="b">
        <v>1</v>
      </c>
      <c r="F773" s="83">
        <v>1.2</v>
      </c>
      <c r="G773" s="79" t="s">
        <v>1195</v>
      </c>
      <c r="I773" s="100">
        <v>31</v>
      </c>
      <c r="J773" s="100">
        <v>0</v>
      </c>
      <c r="L773" s="100">
        <f t="shared" si="16"/>
        <v>29.8</v>
      </c>
    </row>
    <row r="774" spans="2:12" outlineLevel="1">
      <c r="B774" s="156">
        <v>46102.579606481479</v>
      </c>
      <c r="C774" s="83">
        <v>31</v>
      </c>
      <c r="D774" s="83">
        <v>0</v>
      </c>
      <c r="E774" s="79" t="b">
        <v>1</v>
      </c>
      <c r="F774" s="83">
        <v>1.2</v>
      </c>
      <c r="G774" s="79" t="s">
        <v>1196</v>
      </c>
      <c r="I774" s="100">
        <v>31</v>
      </c>
      <c r="J774" s="100">
        <v>0</v>
      </c>
      <c r="L774" s="100">
        <f t="shared" si="16"/>
        <v>29.8</v>
      </c>
    </row>
    <row r="775" spans="2:12" outlineLevel="1">
      <c r="B775" s="156">
        <v>46102.583877314813</v>
      </c>
      <c r="C775" s="83">
        <v>31</v>
      </c>
      <c r="D775" s="83">
        <v>0</v>
      </c>
      <c r="E775" s="79" t="b">
        <v>1</v>
      </c>
      <c r="F775" s="83">
        <v>1.2</v>
      </c>
      <c r="G775" s="79" t="s">
        <v>1197</v>
      </c>
      <c r="I775" s="100">
        <v>31</v>
      </c>
      <c r="J775" s="100">
        <v>0</v>
      </c>
      <c r="L775" s="100">
        <f t="shared" si="16"/>
        <v>29.8</v>
      </c>
    </row>
    <row r="776" spans="2:12" outlineLevel="1">
      <c r="B776" s="156">
        <v>46102.585138888891</v>
      </c>
      <c r="C776" s="83">
        <v>31</v>
      </c>
      <c r="D776" s="83">
        <v>0</v>
      </c>
      <c r="E776" s="79" t="b">
        <v>1</v>
      </c>
      <c r="F776" s="83">
        <v>1.2</v>
      </c>
      <c r="G776" s="79" t="s">
        <v>1198</v>
      </c>
      <c r="I776" s="100">
        <v>31</v>
      </c>
      <c r="J776" s="100">
        <v>0</v>
      </c>
      <c r="L776" s="100">
        <f t="shared" si="16"/>
        <v>29.8</v>
      </c>
    </row>
    <row r="777" spans="2:12" outlineLevel="1">
      <c r="B777" s="156">
        <v>46102.589398148149</v>
      </c>
      <c r="C777" s="83">
        <v>31</v>
      </c>
      <c r="D777" s="83">
        <v>0</v>
      </c>
      <c r="E777" s="79" t="b">
        <v>1</v>
      </c>
      <c r="F777" s="83">
        <v>1.2</v>
      </c>
      <c r="G777" s="79" t="s">
        <v>1199</v>
      </c>
      <c r="I777" s="100">
        <v>31</v>
      </c>
      <c r="J777" s="100">
        <v>0</v>
      </c>
      <c r="L777" s="100">
        <f t="shared" si="16"/>
        <v>29.8</v>
      </c>
    </row>
    <row r="778" spans="2:12" outlineLevel="1">
      <c r="B778" s="156">
        <v>46102.604942129627</v>
      </c>
      <c r="C778" s="83">
        <v>31</v>
      </c>
      <c r="D778" s="83">
        <v>0</v>
      </c>
      <c r="E778" s="79" t="b">
        <v>1</v>
      </c>
      <c r="F778" s="83">
        <v>1.2</v>
      </c>
      <c r="G778" s="79" t="s">
        <v>1200</v>
      </c>
      <c r="I778" s="100">
        <v>31</v>
      </c>
      <c r="J778" s="100">
        <v>0</v>
      </c>
      <c r="L778" s="100">
        <f t="shared" si="16"/>
        <v>29.8</v>
      </c>
    </row>
    <row r="779" spans="2:12" outlineLevel="1">
      <c r="B779" s="156">
        <v>46102.605787037035</v>
      </c>
      <c r="C779" s="83">
        <v>31</v>
      </c>
      <c r="D779" s="83">
        <v>0</v>
      </c>
      <c r="E779" s="79" t="b">
        <v>1</v>
      </c>
      <c r="F779" s="83">
        <v>1.2</v>
      </c>
      <c r="G779" s="79" t="s">
        <v>1201</v>
      </c>
      <c r="I779" s="100">
        <v>31</v>
      </c>
      <c r="J779" s="100">
        <v>0</v>
      </c>
      <c r="L779" s="100">
        <f t="shared" si="16"/>
        <v>29.8</v>
      </c>
    </row>
    <row r="780" spans="2:12" outlineLevel="1">
      <c r="B780" s="156">
        <v>46102.610833333332</v>
      </c>
      <c r="C780" s="83">
        <v>31</v>
      </c>
      <c r="D780" s="83">
        <v>0</v>
      </c>
      <c r="E780" s="79" t="b">
        <v>1</v>
      </c>
      <c r="F780" s="83">
        <v>1.2</v>
      </c>
      <c r="G780" s="79" t="s">
        <v>1202</v>
      </c>
      <c r="I780" s="100">
        <v>31</v>
      </c>
      <c r="J780" s="100">
        <v>0</v>
      </c>
      <c r="L780" s="100">
        <f t="shared" si="16"/>
        <v>29.8</v>
      </c>
    </row>
    <row r="781" spans="2:12" outlineLevel="1">
      <c r="B781" s="156">
        <v>46102.611157407409</v>
      </c>
      <c r="C781" s="83">
        <v>31</v>
      </c>
      <c r="D781" s="83">
        <v>0</v>
      </c>
      <c r="E781" s="79" t="b">
        <v>1</v>
      </c>
      <c r="F781" s="83">
        <v>1.2</v>
      </c>
      <c r="G781" s="79" t="s">
        <v>1203</v>
      </c>
      <c r="I781" s="100">
        <v>31</v>
      </c>
      <c r="J781" s="100">
        <v>0</v>
      </c>
      <c r="L781" s="100">
        <f t="shared" si="16"/>
        <v>29.8</v>
      </c>
    </row>
    <row r="782" spans="2:12" outlineLevel="1">
      <c r="B782" s="156">
        <v>46102.616585648146</v>
      </c>
      <c r="C782" s="83">
        <v>62</v>
      </c>
      <c r="D782" s="83">
        <v>0</v>
      </c>
      <c r="E782" s="79" t="b">
        <v>1</v>
      </c>
      <c r="F782" s="83">
        <v>2.1</v>
      </c>
      <c r="G782" s="79" t="s">
        <v>1204</v>
      </c>
      <c r="I782" s="100">
        <v>62</v>
      </c>
      <c r="J782" s="100">
        <v>0</v>
      </c>
      <c r="L782" s="100">
        <f t="shared" si="16"/>
        <v>59.9</v>
      </c>
    </row>
    <row r="783" spans="2:12" outlineLevel="1">
      <c r="B783" s="156">
        <v>46102.626840277779</v>
      </c>
      <c r="C783" s="83">
        <v>100</v>
      </c>
      <c r="D783" s="83">
        <v>0</v>
      </c>
      <c r="E783" s="79" t="b">
        <v>1</v>
      </c>
      <c r="F783" s="83">
        <v>3.2</v>
      </c>
      <c r="G783" s="79" t="s">
        <v>1204</v>
      </c>
      <c r="I783" s="100">
        <v>0</v>
      </c>
      <c r="J783" s="100">
        <v>100</v>
      </c>
      <c r="L783" s="100">
        <f t="shared" si="16"/>
        <v>96.8</v>
      </c>
    </row>
    <row r="784" spans="2:12" outlineLevel="1">
      <c r="B784" s="156">
        <v>46102.629351851851</v>
      </c>
      <c r="C784" s="83">
        <v>100</v>
      </c>
      <c r="D784" s="83">
        <v>0</v>
      </c>
      <c r="E784" s="79" t="b">
        <v>1</v>
      </c>
      <c r="F784" s="83">
        <v>3.2</v>
      </c>
      <c r="G784" s="79" t="s">
        <v>1204</v>
      </c>
      <c r="I784" s="100">
        <v>0</v>
      </c>
      <c r="J784" s="100">
        <v>100</v>
      </c>
      <c r="L784" s="100">
        <f t="shared" si="16"/>
        <v>96.8</v>
      </c>
    </row>
    <row r="785" spans="2:12" outlineLevel="1">
      <c r="B785" s="156">
        <v>46102.629942129628</v>
      </c>
      <c r="C785" s="83">
        <v>31</v>
      </c>
      <c r="D785" s="83">
        <v>0</v>
      </c>
      <c r="E785" s="79" t="b">
        <v>1</v>
      </c>
      <c r="F785" s="83">
        <v>1.2</v>
      </c>
      <c r="G785" s="79" t="s">
        <v>1205</v>
      </c>
      <c r="I785" s="100">
        <v>31</v>
      </c>
      <c r="J785" s="100">
        <v>0</v>
      </c>
      <c r="L785" s="100">
        <f t="shared" si="16"/>
        <v>29.8</v>
      </c>
    </row>
    <row r="786" spans="2:12" outlineLevel="1">
      <c r="B786" s="156">
        <v>46102.630011574074</v>
      </c>
      <c r="C786" s="83">
        <v>31</v>
      </c>
      <c r="D786" s="83">
        <v>0</v>
      </c>
      <c r="E786" s="79" t="b">
        <v>1</v>
      </c>
      <c r="F786" s="83">
        <v>1.2</v>
      </c>
      <c r="G786" s="79" t="s">
        <v>1206</v>
      </c>
      <c r="I786" s="100">
        <v>31</v>
      </c>
      <c r="J786" s="100">
        <v>0</v>
      </c>
      <c r="L786" s="100">
        <f t="shared" si="16"/>
        <v>29.8</v>
      </c>
    </row>
    <row r="787" spans="2:12" outlineLevel="1">
      <c r="B787" s="156">
        <v>46102.634895833333</v>
      </c>
      <c r="C787" s="83">
        <v>31</v>
      </c>
      <c r="D787" s="83">
        <v>0</v>
      </c>
      <c r="E787" s="79" t="b">
        <v>1</v>
      </c>
      <c r="F787" s="83">
        <v>1.2</v>
      </c>
      <c r="G787" s="79" t="s">
        <v>1207</v>
      </c>
      <c r="I787" s="100">
        <v>31</v>
      </c>
      <c r="J787" s="100">
        <v>0</v>
      </c>
      <c r="L787" s="100">
        <f t="shared" si="16"/>
        <v>29.8</v>
      </c>
    </row>
    <row r="788" spans="2:12" outlineLevel="1">
      <c r="B788" s="156">
        <v>46102.639293981483</v>
      </c>
      <c r="C788" s="83">
        <v>31</v>
      </c>
      <c r="D788" s="83">
        <v>0</v>
      </c>
      <c r="E788" s="79" t="b">
        <v>1</v>
      </c>
      <c r="F788" s="83">
        <v>1.2</v>
      </c>
      <c r="G788" s="79" t="s">
        <v>1208</v>
      </c>
      <c r="I788" s="100">
        <v>31</v>
      </c>
      <c r="J788" s="100">
        <v>0</v>
      </c>
      <c r="L788" s="100">
        <f t="shared" si="16"/>
        <v>29.8</v>
      </c>
    </row>
    <row r="789" spans="2:12" outlineLevel="1">
      <c r="B789" s="156">
        <v>46102.642013888886</v>
      </c>
      <c r="C789" s="83">
        <v>62</v>
      </c>
      <c r="D789" s="83">
        <v>0</v>
      </c>
      <c r="E789" s="79" t="b">
        <v>1</v>
      </c>
      <c r="F789" s="83">
        <v>2.1</v>
      </c>
      <c r="G789" s="79" t="s">
        <v>1209</v>
      </c>
      <c r="I789" s="100">
        <v>62</v>
      </c>
      <c r="J789" s="100">
        <v>0</v>
      </c>
      <c r="L789" s="100">
        <f t="shared" si="16"/>
        <v>59.9</v>
      </c>
    </row>
    <row r="790" spans="2:12" outlineLevel="1">
      <c r="B790" s="156">
        <v>46102.647777777776</v>
      </c>
      <c r="C790" s="83">
        <v>62</v>
      </c>
      <c r="D790" s="83">
        <v>0</v>
      </c>
      <c r="E790" s="79" t="b">
        <v>1</v>
      </c>
      <c r="F790" s="83">
        <v>2.1</v>
      </c>
      <c r="G790" s="79" t="s">
        <v>1210</v>
      </c>
      <c r="I790" s="100">
        <v>62</v>
      </c>
      <c r="J790" s="100">
        <v>0</v>
      </c>
      <c r="L790" s="100">
        <f t="shared" si="16"/>
        <v>59.9</v>
      </c>
    </row>
    <row r="791" spans="2:12" outlineLevel="1">
      <c r="B791" s="156">
        <v>46102.651134259257</v>
      </c>
      <c r="C791" s="83">
        <v>31</v>
      </c>
      <c r="D791" s="83">
        <v>0</v>
      </c>
      <c r="E791" s="79" t="b">
        <v>1</v>
      </c>
      <c r="F791" s="83">
        <v>1.2</v>
      </c>
      <c r="G791" s="79" t="s">
        <v>1211</v>
      </c>
      <c r="I791" s="100">
        <v>31</v>
      </c>
      <c r="J791" s="100">
        <v>0</v>
      </c>
      <c r="L791" s="100">
        <f t="shared" si="16"/>
        <v>29.8</v>
      </c>
    </row>
    <row r="792" spans="2:12" outlineLevel="1">
      <c r="B792" s="156">
        <v>46102.655127314814</v>
      </c>
      <c r="C792" s="83">
        <v>100</v>
      </c>
      <c r="D792" s="83">
        <v>0</v>
      </c>
      <c r="E792" s="79" t="b">
        <v>1</v>
      </c>
      <c r="F792" s="83">
        <v>3.2</v>
      </c>
      <c r="G792" s="79" t="s">
        <v>1212</v>
      </c>
      <c r="I792" s="100">
        <v>0</v>
      </c>
      <c r="J792" s="100">
        <v>100</v>
      </c>
      <c r="L792" s="100">
        <f t="shared" si="16"/>
        <v>96.8</v>
      </c>
    </row>
    <row r="793" spans="2:12" outlineLevel="1">
      <c r="B793" s="156">
        <v>46102.660717592589</v>
      </c>
      <c r="C793" s="83">
        <v>62</v>
      </c>
      <c r="D793" s="83">
        <v>0</v>
      </c>
      <c r="E793" s="79" t="b">
        <v>1</v>
      </c>
      <c r="F793" s="83">
        <v>2.1</v>
      </c>
      <c r="G793" s="79" t="s">
        <v>1213</v>
      </c>
      <c r="I793" s="100">
        <v>62</v>
      </c>
      <c r="J793" s="100">
        <v>0</v>
      </c>
      <c r="L793" s="100">
        <f t="shared" si="16"/>
        <v>59.9</v>
      </c>
    </row>
    <row r="794" spans="2:12" outlineLevel="1">
      <c r="B794" s="156">
        <v>46102.663668981484</v>
      </c>
      <c r="C794" s="83">
        <v>31</v>
      </c>
      <c r="D794" s="83">
        <v>0</v>
      </c>
      <c r="E794" s="79" t="b">
        <v>1</v>
      </c>
      <c r="F794" s="83">
        <v>1.2</v>
      </c>
      <c r="G794" s="79" t="s">
        <v>1214</v>
      </c>
      <c r="I794" s="100">
        <v>31</v>
      </c>
      <c r="J794" s="100">
        <v>0</v>
      </c>
      <c r="L794" s="100">
        <f t="shared" si="16"/>
        <v>29.8</v>
      </c>
    </row>
    <row r="795" spans="2:12" outlineLevel="1">
      <c r="B795" s="156">
        <v>46102.671493055554</v>
      </c>
      <c r="C795" s="83">
        <v>31</v>
      </c>
      <c r="D795" s="83">
        <v>0</v>
      </c>
      <c r="E795" s="79" t="b">
        <v>1</v>
      </c>
      <c r="F795" s="83">
        <v>1.2</v>
      </c>
      <c r="G795" s="79" t="s">
        <v>1215</v>
      </c>
      <c r="I795" s="100">
        <v>31</v>
      </c>
      <c r="J795" s="100">
        <v>0</v>
      </c>
      <c r="L795" s="100">
        <f t="shared" si="16"/>
        <v>29.8</v>
      </c>
    </row>
    <row r="796" spans="2:12" outlineLevel="1">
      <c r="B796" s="156">
        <v>46102.675763888888</v>
      </c>
      <c r="C796" s="83">
        <v>62</v>
      </c>
      <c r="D796" s="83">
        <v>0</v>
      </c>
      <c r="E796" s="79" t="b">
        <v>1</v>
      </c>
      <c r="F796" s="83">
        <v>2.1</v>
      </c>
      <c r="G796" s="79" t="s">
        <v>1216</v>
      </c>
      <c r="I796" s="100">
        <v>62</v>
      </c>
      <c r="J796" s="100">
        <v>0</v>
      </c>
      <c r="L796" s="100">
        <f t="shared" si="16"/>
        <v>59.9</v>
      </c>
    </row>
    <row r="797" spans="2:12" outlineLevel="1">
      <c r="B797" s="156">
        <v>46102.679722222223</v>
      </c>
      <c r="C797" s="83">
        <v>62</v>
      </c>
      <c r="D797" s="83">
        <v>0</v>
      </c>
      <c r="E797" s="79" t="b">
        <v>1</v>
      </c>
      <c r="F797" s="83">
        <v>2.1</v>
      </c>
      <c r="G797" s="79" t="s">
        <v>1217</v>
      </c>
      <c r="I797" s="100">
        <v>62</v>
      </c>
      <c r="J797" s="100">
        <v>0</v>
      </c>
      <c r="L797" s="100">
        <f t="shared" si="16"/>
        <v>59.9</v>
      </c>
    </row>
    <row r="798" spans="2:12" outlineLevel="1">
      <c r="B798" s="156">
        <v>46102.68109953704</v>
      </c>
      <c r="C798" s="83">
        <v>62</v>
      </c>
      <c r="D798" s="83">
        <v>0</v>
      </c>
      <c r="E798" s="79" t="b">
        <v>1</v>
      </c>
      <c r="F798" s="83">
        <v>2.1</v>
      </c>
      <c r="G798" s="79" t="s">
        <v>1218</v>
      </c>
      <c r="I798" s="100">
        <v>62</v>
      </c>
      <c r="J798" s="100">
        <v>0</v>
      </c>
      <c r="L798" s="100">
        <f t="shared" si="16"/>
        <v>59.9</v>
      </c>
    </row>
    <row r="799" spans="2:12" outlineLevel="1">
      <c r="B799" s="156">
        <v>46102.68545138889</v>
      </c>
      <c r="C799" s="83">
        <v>31</v>
      </c>
      <c r="D799" s="83">
        <v>0</v>
      </c>
      <c r="E799" s="79" t="b">
        <v>1</v>
      </c>
      <c r="F799" s="83">
        <v>1.2</v>
      </c>
      <c r="G799" s="79" t="s">
        <v>1219</v>
      </c>
      <c r="I799" s="100">
        <v>31</v>
      </c>
      <c r="J799" s="100">
        <v>0</v>
      </c>
      <c r="L799" s="100">
        <f t="shared" si="16"/>
        <v>29.8</v>
      </c>
    </row>
    <row r="800" spans="2:12" outlineLevel="1">
      <c r="B800" s="156">
        <v>46102.688692129632</v>
      </c>
      <c r="C800" s="83">
        <v>31</v>
      </c>
      <c r="D800" s="83">
        <v>0</v>
      </c>
      <c r="E800" s="79" t="b">
        <v>1</v>
      </c>
      <c r="F800" s="83">
        <v>1.2</v>
      </c>
      <c r="G800" s="79" t="s">
        <v>1219</v>
      </c>
      <c r="I800" s="100">
        <v>31</v>
      </c>
      <c r="J800" s="100">
        <v>0</v>
      </c>
      <c r="L800" s="100">
        <f t="shared" si="16"/>
        <v>29.8</v>
      </c>
    </row>
    <row r="801" spans="2:12" outlineLevel="1">
      <c r="B801" s="156">
        <v>46102.691736111112</v>
      </c>
      <c r="C801" s="83">
        <v>100</v>
      </c>
      <c r="D801" s="83">
        <v>0</v>
      </c>
      <c r="E801" s="79" t="b">
        <v>1</v>
      </c>
      <c r="F801" s="83">
        <v>3.2</v>
      </c>
      <c r="G801" s="79" t="s">
        <v>907</v>
      </c>
      <c r="I801" s="100">
        <v>0</v>
      </c>
      <c r="J801" s="100">
        <v>100</v>
      </c>
      <c r="L801" s="100">
        <f t="shared" ref="L801:L818" si="17">C801-D801-F801</f>
        <v>96.8</v>
      </c>
    </row>
    <row r="802" spans="2:12" outlineLevel="1">
      <c r="B802" s="156">
        <v>46102.694884259261</v>
      </c>
      <c r="C802" s="83">
        <v>31</v>
      </c>
      <c r="D802" s="83">
        <v>0</v>
      </c>
      <c r="E802" s="79" t="b">
        <v>1</v>
      </c>
      <c r="F802" s="83">
        <v>1.2</v>
      </c>
      <c r="G802" s="79" t="s">
        <v>1220</v>
      </c>
      <c r="I802" s="100">
        <v>31</v>
      </c>
      <c r="J802" s="100">
        <v>0</v>
      </c>
      <c r="L802" s="100">
        <f t="shared" si="17"/>
        <v>29.8</v>
      </c>
    </row>
    <row r="803" spans="2:12" outlineLevel="1">
      <c r="B803" s="156">
        <v>46102.695983796293</v>
      </c>
      <c r="C803" s="83">
        <v>31</v>
      </c>
      <c r="D803" s="83">
        <v>0</v>
      </c>
      <c r="E803" s="79" t="b">
        <v>1</v>
      </c>
      <c r="F803" s="83">
        <v>1.2</v>
      </c>
      <c r="G803" s="79" t="s">
        <v>1221</v>
      </c>
      <c r="I803" s="100">
        <v>31</v>
      </c>
      <c r="J803" s="100">
        <v>0</v>
      </c>
      <c r="L803" s="100">
        <f t="shared" si="17"/>
        <v>29.8</v>
      </c>
    </row>
    <row r="804" spans="2:12" outlineLevel="1">
      <c r="B804" s="156">
        <v>46102.705451388887</v>
      </c>
      <c r="C804" s="83">
        <v>31</v>
      </c>
      <c r="D804" s="83">
        <v>0</v>
      </c>
      <c r="E804" s="79" t="b">
        <v>1</v>
      </c>
      <c r="F804" s="83">
        <v>1.2</v>
      </c>
      <c r="G804" s="79" t="s">
        <v>1222</v>
      </c>
      <c r="I804" s="100">
        <v>31</v>
      </c>
      <c r="J804" s="100">
        <v>0</v>
      </c>
      <c r="L804" s="100">
        <f t="shared" si="17"/>
        <v>29.8</v>
      </c>
    </row>
    <row r="805" spans="2:12" outlineLevel="1">
      <c r="B805" s="156">
        <v>46102.710659722223</v>
      </c>
      <c r="C805" s="83">
        <v>100</v>
      </c>
      <c r="D805" s="83">
        <v>0</v>
      </c>
      <c r="E805" s="79" t="b">
        <v>1</v>
      </c>
      <c r="F805" s="83">
        <v>3.2</v>
      </c>
      <c r="G805" s="79" t="s">
        <v>1223</v>
      </c>
      <c r="I805" s="100">
        <v>0</v>
      </c>
      <c r="J805" s="100">
        <v>100</v>
      </c>
      <c r="L805" s="100">
        <f t="shared" si="17"/>
        <v>96.8</v>
      </c>
    </row>
    <row r="806" spans="2:12" outlineLevel="1">
      <c r="B806" s="156">
        <v>46102.7268287037</v>
      </c>
      <c r="C806" s="83">
        <v>31</v>
      </c>
      <c r="D806" s="83">
        <v>0</v>
      </c>
      <c r="E806" s="79" t="b">
        <v>1</v>
      </c>
      <c r="F806" s="83">
        <v>1.2</v>
      </c>
      <c r="G806" s="79" t="s">
        <v>1224</v>
      </c>
      <c r="I806" s="100">
        <v>31</v>
      </c>
      <c r="J806" s="100">
        <v>0</v>
      </c>
      <c r="L806" s="100">
        <f t="shared" si="17"/>
        <v>29.8</v>
      </c>
    </row>
    <row r="807" spans="2:12" outlineLevel="1">
      <c r="B807" s="156">
        <v>46102.759328703702</v>
      </c>
      <c r="C807" s="83">
        <v>31</v>
      </c>
      <c r="D807" s="83">
        <v>0</v>
      </c>
      <c r="E807" s="79" t="b">
        <v>1</v>
      </c>
      <c r="F807" s="83">
        <v>1.2</v>
      </c>
      <c r="G807" s="79" t="s">
        <v>1225</v>
      </c>
      <c r="I807" s="100">
        <v>31</v>
      </c>
      <c r="J807" s="100">
        <v>0</v>
      </c>
      <c r="L807" s="100">
        <f t="shared" si="17"/>
        <v>29.8</v>
      </c>
    </row>
    <row r="808" spans="2:12" outlineLevel="1">
      <c r="B808" s="156">
        <v>46102.764525462961</v>
      </c>
      <c r="C808" s="83">
        <v>31</v>
      </c>
      <c r="D808" s="83">
        <v>0</v>
      </c>
      <c r="E808" s="79" t="b">
        <v>1</v>
      </c>
      <c r="F808" s="83">
        <v>1.2</v>
      </c>
      <c r="G808" s="79" t="s">
        <v>1226</v>
      </c>
      <c r="I808" s="100">
        <v>31</v>
      </c>
      <c r="J808" s="100">
        <v>0</v>
      </c>
      <c r="L808" s="100">
        <f t="shared" si="17"/>
        <v>29.8</v>
      </c>
    </row>
    <row r="809" spans="2:12" outlineLevel="1">
      <c r="B809" s="156">
        <v>46102.776342592595</v>
      </c>
      <c r="C809" s="83">
        <v>31</v>
      </c>
      <c r="D809" s="83">
        <v>0</v>
      </c>
      <c r="E809" s="79" t="b">
        <v>1</v>
      </c>
      <c r="F809" s="83">
        <v>1.2</v>
      </c>
      <c r="G809" s="79" t="s">
        <v>1227</v>
      </c>
      <c r="I809" s="100">
        <v>31</v>
      </c>
      <c r="J809" s="100">
        <v>0</v>
      </c>
      <c r="L809" s="100">
        <f t="shared" si="17"/>
        <v>29.8</v>
      </c>
    </row>
    <row r="810" spans="2:12" outlineLevel="1">
      <c r="B810" s="156">
        <v>46102.778819444444</v>
      </c>
      <c r="C810" s="83">
        <v>31</v>
      </c>
      <c r="D810" s="83">
        <v>0</v>
      </c>
      <c r="E810" s="79" t="b">
        <v>1</v>
      </c>
      <c r="F810" s="83">
        <v>1.2</v>
      </c>
      <c r="G810" s="79" t="s">
        <v>1228</v>
      </c>
      <c r="I810" s="100">
        <v>31</v>
      </c>
      <c r="J810" s="100">
        <v>0</v>
      </c>
      <c r="L810" s="100">
        <f t="shared" si="17"/>
        <v>29.8</v>
      </c>
    </row>
    <row r="811" spans="2:12" outlineLevel="1">
      <c r="B811" s="156">
        <v>46102.782581018517</v>
      </c>
      <c r="C811" s="83">
        <v>31</v>
      </c>
      <c r="D811" s="83">
        <v>0</v>
      </c>
      <c r="E811" s="79" t="b">
        <v>1</v>
      </c>
      <c r="F811" s="83">
        <v>1.2</v>
      </c>
      <c r="G811" s="79" t="s">
        <v>1229</v>
      </c>
      <c r="I811" s="100">
        <v>31</v>
      </c>
      <c r="J811" s="100">
        <v>0</v>
      </c>
      <c r="L811" s="100">
        <f t="shared" si="17"/>
        <v>29.8</v>
      </c>
    </row>
    <row r="812" spans="2:12" outlineLevel="1">
      <c r="B812" s="156">
        <v>46102.797361111108</v>
      </c>
      <c r="C812" s="83">
        <v>100</v>
      </c>
      <c r="D812" s="83">
        <v>0</v>
      </c>
      <c r="E812" s="79" t="b">
        <v>1</v>
      </c>
      <c r="F812" s="83">
        <v>3.2</v>
      </c>
      <c r="G812" s="79" t="s">
        <v>1230</v>
      </c>
      <c r="I812" s="100">
        <v>0</v>
      </c>
      <c r="J812" s="100">
        <v>100</v>
      </c>
      <c r="L812" s="100">
        <f t="shared" si="17"/>
        <v>96.8</v>
      </c>
    </row>
    <row r="813" spans="2:12" outlineLevel="1">
      <c r="B813" s="156">
        <v>46102.80164351852</v>
      </c>
      <c r="C813" s="83">
        <v>31</v>
      </c>
      <c r="D813" s="83">
        <v>0</v>
      </c>
      <c r="E813" s="79" t="b">
        <v>1</v>
      </c>
      <c r="F813" s="83">
        <v>1.2</v>
      </c>
      <c r="G813" s="79" t="s">
        <v>1231</v>
      </c>
      <c r="I813" s="100">
        <v>31</v>
      </c>
      <c r="J813" s="100">
        <v>0</v>
      </c>
      <c r="L813" s="100">
        <f t="shared" si="17"/>
        <v>29.8</v>
      </c>
    </row>
    <row r="814" spans="2:12" outlineLevel="1">
      <c r="B814" s="156">
        <v>46102.849780092591</v>
      </c>
      <c r="C814" s="83">
        <v>31</v>
      </c>
      <c r="D814" s="83">
        <v>0</v>
      </c>
      <c r="E814" s="79" t="b">
        <v>1</v>
      </c>
      <c r="F814" s="83">
        <v>1.2</v>
      </c>
      <c r="G814" s="79" t="s">
        <v>1232</v>
      </c>
      <c r="I814" s="100">
        <v>31</v>
      </c>
      <c r="J814" s="100">
        <v>0</v>
      </c>
      <c r="L814" s="100">
        <f t="shared" si="17"/>
        <v>29.8</v>
      </c>
    </row>
    <row r="815" spans="2:12" outlineLevel="1">
      <c r="B815" s="156">
        <v>46102.922592592593</v>
      </c>
      <c r="C815" s="83">
        <v>31</v>
      </c>
      <c r="D815" s="83">
        <v>0</v>
      </c>
      <c r="E815" s="79" t="b">
        <v>1</v>
      </c>
      <c r="F815" s="83">
        <v>1.2</v>
      </c>
      <c r="G815" s="79" t="s">
        <v>1233</v>
      </c>
      <c r="I815" s="100">
        <v>31</v>
      </c>
      <c r="J815" s="100">
        <v>0</v>
      </c>
      <c r="L815" s="100">
        <f t="shared" si="17"/>
        <v>29.8</v>
      </c>
    </row>
    <row r="816" spans="2:12" outlineLevel="1">
      <c r="B816" s="156">
        <v>46102.924942129626</v>
      </c>
      <c r="C816" s="83">
        <v>31</v>
      </c>
      <c r="D816" s="83">
        <v>0</v>
      </c>
      <c r="E816" s="79" t="b">
        <v>1</v>
      </c>
      <c r="F816" s="83">
        <v>1.2</v>
      </c>
      <c r="G816" s="79" t="s">
        <v>1233</v>
      </c>
      <c r="I816" s="100">
        <v>31</v>
      </c>
      <c r="J816" s="100">
        <v>0</v>
      </c>
      <c r="L816" s="100">
        <f t="shared" si="17"/>
        <v>29.8</v>
      </c>
    </row>
    <row r="817" spans="1:15" outlineLevel="1">
      <c r="B817" s="156">
        <v>46102.97824074074</v>
      </c>
      <c r="C817" s="83">
        <v>31</v>
      </c>
      <c r="D817" s="83">
        <v>0</v>
      </c>
      <c r="E817" s="79" t="b">
        <v>1</v>
      </c>
      <c r="F817" s="83">
        <v>1.2</v>
      </c>
      <c r="G817" s="79" t="s">
        <v>1039</v>
      </c>
      <c r="I817" s="100">
        <v>31</v>
      </c>
      <c r="J817" s="100">
        <v>0</v>
      </c>
      <c r="L817" s="100">
        <f t="shared" si="17"/>
        <v>29.8</v>
      </c>
    </row>
    <row r="818" spans="1:15" outlineLevel="1">
      <c r="B818" s="159">
        <v>46102.988113425927</v>
      </c>
      <c r="C818" s="160">
        <v>31</v>
      </c>
      <c r="D818" s="160">
        <v>0</v>
      </c>
      <c r="E818" s="102" t="b">
        <v>1</v>
      </c>
      <c r="F818" s="160">
        <v>1.2</v>
      </c>
      <c r="G818" s="102" t="s">
        <v>1234</v>
      </c>
      <c r="H818" s="168"/>
      <c r="I818" s="161">
        <v>31</v>
      </c>
      <c r="J818" s="161">
        <v>0</v>
      </c>
      <c r="L818" s="161">
        <f t="shared" si="17"/>
        <v>29.8</v>
      </c>
    </row>
    <row r="819" spans="1:15" ht="19" thickBot="1">
      <c r="B819" s="162"/>
      <c r="C819" s="163">
        <f>SUM(C417:C818)</f>
        <v>20927</v>
      </c>
      <c r="D819" s="171">
        <f>SUM(D417:D818)</f>
        <v>350</v>
      </c>
      <c r="E819" s="105"/>
      <c r="F819" s="163">
        <f>SUM(F417:F818)</f>
        <v>727.96000000000402</v>
      </c>
      <c r="G819" s="105"/>
      <c r="H819" s="164" t="s">
        <v>180</v>
      </c>
      <c r="I819" s="165">
        <f>SUM(I417:I818)</f>
        <v>14527</v>
      </c>
      <c r="J819" s="165">
        <f>SUM(J417:J818)</f>
        <v>6400</v>
      </c>
      <c r="L819" s="100">
        <f>SUM(L417:L818)</f>
        <v>19849.039999999852</v>
      </c>
      <c r="N819" s="100">
        <f>L819</f>
        <v>19849.039999999852</v>
      </c>
    </row>
    <row r="820" spans="1:15" ht="19" thickTop="1">
      <c r="C820" s="81"/>
      <c r="D820" s="81"/>
      <c r="F820" s="81"/>
      <c r="H820" s="172"/>
      <c r="I820" s="100"/>
      <c r="J820" s="100"/>
      <c r="N820" s="100">
        <f>(N819+N415+N213+N107+N64+N11)</f>
        <v>53060.009999999806</v>
      </c>
      <c r="O820" s="79" t="s">
        <v>1291</v>
      </c>
    </row>
    <row r="821" spans="1:15">
      <c r="A821" s="185" t="s">
        <v>1247</v>
      </c>
      <c r="B821" s="180">
        <v>46113</v>
      </c>
      <c r="C821" s="181">
        <f>'Convention CASH'!F37+'Convention CASH'!F33+'Convention CASH'!F34</f>
        <v>5871.86</v>
      </c>
      <c r="D821" s="182"/>
      <c r="E821" s="183"/>
      <c r="F821" s="182"/>
      <c r="G821" s="183"/>
      <c r="H821" s="184"/>
      <c r="I821" s="181">
        <f>C821-200</f>
        <v>5671.86</v>
      </c>
      <c r="J821" s="181">
        <v>200</v>
      </c>
    </row>
    <row r="822" spans="1:15">
      <c r="N822" s="100">
        <f>(('Monthly Actuals'!K4+'Monthly Actuals'!K5+'Monthly Actuals'!K6)-('Monthly Actuals'!K12+'Monthly Actuals'!K13))-'Monthly Actuals'!K51</f>
        <v>59286.869999999995</v>
      </c>
    </row>
    <row r="823" spans="1:15" ht="19" thickBot="1">
      <c r="B823" s="173"/>
      <c r="C823" s="174">
        <f>(C11+C64+C107+C213+C415+C819+C821)</f>
        <v>62689.86</v>
      </c>
      <c r="D823" s="175">
        <f>(D11+D64+D107+D213+D415+D819)</f>
        <v>1522</v>
      </c>
      <c r="E823" s="176"/>
      <c r="F823" s="174">
        <f>(F11+F64+F107+F213+F415+F819)</f>
        <v>1880.9900000000034</v>
      </c>
      <c r="G823" s="176"/>
      <c r="H823" s="93"/>
      <c r="I823" s="174">
        <f>(I11+I64+I107+I213+I415+I819+I821)</f>
        <v>37589.86</v>
      </c>
      <c r="J823" s="174">
        <f>(J11+J64+J107+J213+J415+J819+J821)</f>
        <v>25100</v>
      </c>
    </row>
    <row r="824" spans="1:15" ht="19" thickTop="1"/>
    <row r="825" spans="1:15">
      <c r="I825" s="177">
        <f>I2+I3+I27+I30+I63+I96+I100+I630+I632</f>
        <v>422</v>
      </c>
      <c r="J825" s="177">
        <f>J3+J27+J30+J63+J96+J274+J345+J371+J490+J520</f>
        <v>1100</v>
      </c>
      <c r="K825" s="86" t="s">
        <v>1237</v>
      </c>
    </row>
    <row r="826" spans="1:15">
      <c r="G826" s="79" t="s">
        <v>1246</v>
      </c>
    </row>
    <row r="827" spans="1:15">
      <c r="G827" s="79">
        <v>25</v>
      </c>
      <c r="I827" s="179">
        <f>(I823-I825)</f>
        <v>37167.86</v>
      </c>
      <c r="J827" s="179">
        <f>(J823-J825)</f>
        <v>24000</v>
      </c>
    </row>
    <row r="828" spans="1:15">
      <c r="G828" s="79">
        <v>5</v>
      </c>
      <c r="I828" s="83">
        <v>31</v>
      </c>
      <c r="J828" s="83">
        <v>100</v>
      </c>
    </row>
    <row r="829" spans="1:15">
      <c r="B829" s="428" t="s">
        <v>1248</v>
      </c>
      <c r="C829" s="428"/>
      <c r="D829" s="428"/>
      <c r="G829" s="79">
        <v>21</v>
      </c>
      <c r="I829" s="113">
        <f>(I827/I828)</f>
        <v>1198.9632258064516</v>
      </c>
      <c r="J829" s="113">
        <f>(J827/J828)</f>
        <v>240</v>
      </c>
    </row>
    <row r="830" spans="1:15">
      <c r="B830" s="428"/>
      <c r="C830" s="428"/>
      <c r="D830" s="428"/>
      <c r="G830" s="79">
        <v>25</v>
      </c>
    </row>
    <row r="831" spans="1:15">
      <c r="B831" s="428"/>
      <c r="C831" s="428"/>
      <c r="D831" s="428"/>
      <c r="G831" s="79">
        <v>25</v>
      </c>
    </row>
    <row r="832" spans="1:15">
      <c r="G832" s="79">
        <v>25</v>
      </c>
      <c r="J832" s="100">
        <f>(I821-I835)</f>
        <v>215.85999999999967</v>
      </c>
    </row>
    <row r="833" spans="7:9">
      <c r="G833" s="79">
        <v>25</v>
      </c>
    </row>
    <row r="834" spans="7:9">
      <c r="G834" s="102">
        <v>25</v>
      </c>
    </row>
    <row r="835" spans="7:9">
      <c r="G835" s="79">
        <f>SUM(G827:G834)</f>
        <v>176</v>
      </c>
      <c r="H835" s="178">
        <v>31</v>
      </c>
      <c r="I835" s="186">
        <f>(G835*H835)</f>
        <v>5456</v>
      </c>
    </row>
  </sheetData>
  <mergeCells count="1">
    <mergeCell ref="B829:D83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D382-BDC9-954A-A4F0-063AE1A64932}">
  <sheetPr codeName="Sheet7"/>
  <dimension ref="B1:J73"/>
  <sheetViews>
    <sheetView showGridLines="0" showRuler="0" zoomScale="130" zoomScaleNormal="130" workbookViewId="0">
      <selection activeCell="B1" sqref="B1:C1"/>
    </sheetView>
  </sheetViews>
  <sheetFormatPr baseColWidth="10" defaultColWidth="11.33203125" defaultRowHeight="16" outlineLevelRow="2"/>
  <cols>
    <col min="1" max="1" width="3.6640625" style="2" customWidth="1"/>
    <col min="2" max="2" width="45.83203125" style="3" customWidth="1"/>
    <col min="3" max="3" width="15.6640625" style="4" customWidth="1"/>
    <col min="4" max="4" width="5.1640625" style="2" customWidth="1"/>
    <col min="5" max="5" width="17.1640625" style="33" customWidth="1"/>
    <col min="6" max="6" width="28.83203125" style="29" customWidth="1"/>
    <col min="7" max="7" width="12.33203125" style="2" customWidth="1"/>
    <col min="8" max="8" width="11.83203125" style="2" customWidth="1"/>
    <col min="9" max="16384" width="11.33203125" style="2"/>
  </cols>
  <sheetData>
    <row r="1" spans="2:10" ht="41" customHeight="1">
      <c r="B1" s="430" t="s">
        <v>69</v>
      </c>
      <c r="C1" s="430"/>
    </row>
    <row r="2" spans="2:10" ht="19" customHeight="1">
      <c r="B2" s="28" t="s">
        <v>53</v>
      </c>
      <c r="C2" s="1" t="s">
        <v>1</v>
      </c>
      <c r="E2" s="41" t="s">
        <v>70</v>
      </c>
      <c r="F2" s="42"/>
    </row>
    <row r="3" spans="2:10" ht="19" customHeight="1">
      <c r="B3" s="27" t="s">
        <v>50</v>
      </c>
      <c r="C3" s="24"/>
      <c r="E3" s="43" t="s">
        <v>86</v>
      </c>
      <c r="F3" s="42"/>
    </row>
    <row r="4" spans="2:10" s="5" customFormat="1" ht="19" customHeight="1" outlineLevel="1">
      <c r="B4" s="6" t="s">
        <v>67</v>
      </c>
      <c r="C4" s="7"/>
      <c r="E4" s="43" t="s">
        <v>72</v>
      </c>
      <c r="F4" s="44"/>
    </row>
    <row r="5" spans="2:10" ht="19" customHeight="1" outlineLevel="2">
      <c r="B5" s="3" t="s">
        <v>7</v>
      </c>
      <c r="C5" s="4">
        <f>(E26*E25)</f>
        <v>37200</v>
      </c>
      <c r="E5" s="42" t="s">
        <v>73</v>
      </c>
      <c r="F5" s="42"/>
    </row>
    <row r="6" spans="2:10" ht="19" customHeight="1" outlineLevel="2">
      <c r="B6" s="3" t="s">
        <v>8</v>
      </c>
      <c r="C6" s="4">
        <f>(E28*E27)</f>
        <v>22500</v>
      </c>
      <c r="E6" s="42" t="s">
        <v>74</v>
      </c>
      <c r="F6" s="42"/>
    </row>
    <row r="7" spans="2:10" ht="19" customHeight="1" outlineLevel="2">
      <c r="B7" s="3" t="s">
        <v>9</v>
      </c>
      <c r="C7" s="4">
        <f>(E25*E29)</f>
        <v>775</v>
      </c>
      <c r="E7" s="42" t="s">
        <v>75</v>
      </c>
      <c r="F7" s="45"/>
      <c r="G7" s="5"/>
      <c r="H7" s="5"/>
      <c r="I7" s="5"/>
      <c r="J7" s="5"/>
    </row>
    <row r="8" spans="2:10" ht="19" customHeight="1" outlineLevel="2">
      <c r="B8" s="3" t="s">
        <v>10</v>
      </c>
      <c r="C8" s="4">
        <v>850</v>
      </c>
      <c r="E8" s="42" t="s">
        <v>87</v>
      </c>
      <c r="F8" s="42"/>
      <c r="H8" s="37"/>
    </row>
    <row r="9" spans="2:10" ht="19" customHeight="1" outlineLevel="2">
      <c r="B9" s="3" t="s">
        <v>11</v>
      </c>
      <c r="C9" s="4">
        <v>0</v>
      </c>
      <c r="E9" s="40" t="s">
        <v>76</v>
      </c>
      <c r="F9" s="42"/>
    </row>
    <row r="10" spans="2:10" ht="19" customHeight="1" outlineLevel="2">
      <c r="B10" s="3" t="s">
        <v>12</v>
      </c>
      <c r="C10" s="4">
        <v>0</v>
      </c>
    </row>
    <row r="11" spans="2:10" ht="19" customHeight="1" outlineLevel="1">
      <c r="B11" s="8" t="s">
        <v>3</v>
      </c>
      <c r="C11" s="9">
        <f>SUM(C5:C10)</f>
        <v>61325</v>
      </c>
      <c r="E11" s="38">
        <f>(C18-C6)/1200</f>
        <v>31.627500000000001</v>
      </c>
      <c r="F11" s="38">
        <f>(C65-(C22+C23+C24))/1200</f>
        <v>28.280833333333334</v>
      </c>
      <c r="G11" s="433" t="s">
        <v>71</v>
      </c>
    </row>
    <row r="12" spans="2:10" ht="19" customHeight="1">
      <c r="B12" s="6" t="s">
        <v>5</v>
      </c>
      <c r="C12" s="11"/>
      <c r="E12" s="38">
        <f>(E11*1200)+C6</f>
        <v>60453</v>
      </c>
      <c r="F12" s="38">
        <f>(F11*1200)+(C22+C23+C24)</f>
        <v>59337</v>
      </c>
      <c r="G12" s="434"/>
      <c r="H12" s="37"/>
    </row>
    <row r="13" spans="2:10" ht="19" customHeight="1">
      <c r="B13" s="10" t="s">
        <v>13</v>
      </c>
      <c r="C13" s="12">
        <f>(10*E25)</f>
        <v>310</v>
      </c>
      <c r="J13" s="46"/>
    </row>
    <row r="14" spans="2:10" ht="19" customHeight="1">
      <c r="B14" s="10" t="s">
        <v>14</v>
      </c>
      <c r="C14" s="12">
        <f>(5*E27)</f>
        <v>500</v>
      </c>
      <c r="E14" s="431" t="s">
        <v>55</v>
      </c>
      <c r="F14" s="432"/>
    </row>
    <row r="15" spans="2:10" ht="20" customHeight="1">
      <c r="B15" s="10" t="s">
        <v>15</v>
      </c>
      <c r="C15" s="12">
        <f>(2*E25)</f>
        <v>62</v>
      </c>
      <c r="E15" s="35">
        <v>31</v>
      </c>
      <c r="F15" s="31" t="s">
        <v>61</v>
      </c>
    </row>
    <row r="16" spans="2:10" ht="19" customHeight="1">
      <c r="B16" s="8" t="s">
        <v>4</v>
      </c>
      <c r="C16" s="9">
        <f>SUM(C13:C15)</f>
        <v>872</v>
      </c>
      <c r="E16" s="36">
        <f>(C5/31)</f>
        <v>1200</v>
      </c>
      <c r="F16" s="30" t="s">
        <v>56</v>
      </c>
    </row>
    <row r="17" spans="2:10" ht="19" customHeight="1">
      <c r="B17" s="13"/>
      <c r="C17" s="12"/>
      <c r="E17" s="36">
        <v>1153</v>
      </c>
      <c r="F17" s="30" t="s">
        <v>77</v>
      </c>
    </row>
    <row r="18" spans="2:10" ht="19" customHeight="1" thickBot="1">
      <c r="B18" s="14" t="s">
        <v>16</v>
      </c>
      <c r="C18" s="15">
        <f>(C11-C16)</f>
        <v>60453</v>
      </c>
      <c r="E18" s="35">
        <v>98</v>
      </c>
      <c r="F18" s="31" t="s">
        <v>57</v>
      </c>
    </row>
    <row r="19" spans="2:10" ht="17" thickTop="1">
      <c r="B19" s="16"/>
      <c r="E19" s="32">
        <f>C6/E18</f>
        <v>229.59183673469389</v>
      </c>
      <c r="F19" s="30" t="s">
        <v>58</v>
      </c>
    </row>
    <row r="20" spans="2:10" ht="19" customHeight="1">
      <c r="B20" s="27" t="s">
        <v>51</v>
      </c>
      <c r="C20" s="17"/>
      <c r="E20" s="30">
        <v>281</v>
      </c>
      <c r="F20" s="30" t="s">
        <v>78</v>
      </c>
    </row>
    <row r="21" spans="2:10" s="5" customFormat="1" ht="19" customHeight="1" outlineLevel="1">
      <c r="B21" s="18" t="s">
        <v>17</v>
      </c>
      <c r="C21" s="19"/>
      <c r="E21" s="34">
        <v>17</v>
      </c>
      <c r="F21" s="30" t="s">
        <v>79</v>
      </c>
      <c r="G21" s="2"/>
      <c r="H21" s="2"/>
      <c r="I21" s="2"/>
      <c r="J21" s="2"/>
    </row>
    <row r="22" spans="2:10" ht="19" customHeight="1" outlineLevel="2">
      <c r="B22" s="3" t="s">
        <v>18</v>
      </c>
      <c r="C22" s="4">
        <v>20000</v>
      </c>
      <c r="E22" s="34">
        <v>88</v>
      </c>
      <c r="F22" s="30" t="s">
        <v>80</v>
      </c>
      <c r="H22" s="37"/>
    </row>
    <row r="23" spans="2:10" ht="19" customHeight="1" outlineLevel="2">
      <c r="B23" s="3" t="s">
        <v>19</v>
      </c>
      <c r="C23" s="4">
        <v>600</v>
      </c>
    </row>
    <row r="24" spans="2:10" ht="19" customHeight="1" outlineLevel="2">
      <c r="B24" s="3" t="s">
        <v>88</v>
      </c>
      <c r="C24" s="4">
        <v>4800</v>
      </c>
      <c r="E24" s="435" t="s">
        <v>65</v>
      </c>
      <c r="F24" s="436"/>
      <c r="G24" s="5"/>
      <c r="H24" s="5"/>
      <c r="I24" s="5"/>
      <c r="J24" s="5"/>
    </row>
    <row r="25" spans="2:10" ht="19" customHeight="1" outlineLevel="2">
      <c r="B25" s="3" t="s">
        <v>21</v>
      </c>
      <c r="C25" s="4">
        <v>12300</v>
      </c>
      <c r="E25" s="35">
        <v>31</v>
      </c>
      <c r="F25" s="31" t="s">
        <v>61</v>
      </c>
    </row>
    <row r="26" spans="2:10" ht="19" customHeight="1" outlineLevel="2">
      <c r="B26" s="3" t="s">
        <v>22</v>
      </c>
      <c r="C26" s="4">
        <v>3000</v>
      </c>
      <c r="E26" s="36">
        <v>1200</v>
      </c>
      <c r="F26" s="30" t="s">
        <v>56</v>
      </c>
    </row>
    <row r="27" spans="2:10" ht="19" customHeight="1" outlineLevel="1">
      <c r="B27" s="8" t="s">
        <v>46</v>
      </c>
      <c r="C27" s="20">
        <f>SUM(C22:C26)</f>
        <v>40700</v>
      </c>
      <c r="E27" s="35">
        <v>100</v>
      </c>
      <c r="F27" s="31" t="s">
        <v>57</v>
      </c>
    </row>
    <row r="28" spans="2:10" ht="19" customHeight="1" outlineLevel="1">
      <c r="B28" s="6" t="s">
        <v>23</v>
      </c>
      <c r="C28" s="11"/>
      <c r="E28" s="34">
        <v>225</v>
      </c>
      <c r="F28" s="30" t="s">
        <v>58</v>
      </c>
    </row>
    <row r="29" spans="2:10" ht="19" customHeight="1" outlineLevel="2">
      <c r="B29" s="3" t="s">
        <v>24</v>
      </c>
      <c r="C29" s="4">
        <v>250</v>
      </c>
      <c r="E29" s="34">
        <v>25</v>
      </c>
      <c r="F29" s="30" t="s">
        <v>79</v>
      </c>
    </row>
    <row r="30" spans="2:10" ht="19" customHeight="1" outlineLevel="2">
      <c r="B30" s="3" t="s">
        <v>25</v>
      </c>
      <c r="C30" s="4">
        <v>2500</v>
      </c>
    </row>
    <row r="31" spans="2:10" ht="19" customHeight="1" outlineLevel="2">
      <c r="B31" s="3" t="s">
        <v>26</v>
      </c>
      <c r="C31" s="4">
        <v>250</v>
      </c>
    </row>
    <row r="32" spans="2:10" ht="19" customHeight="1" outlineLevel="2">
      <c r="B32" s="3" t="s">
        <v>27</v>
      </c>
      <c r="C32" s="4">
        <v>3000</v>
      </c>
    </row>
    <row r="33" spans="2:3" ht="19" customHeight="1" outlineLevel="2">
      <c r="B33" s="3" t="s">
        <v>28</v>
      </c>
      <c r="C33" s="4">
        <v>1000</v>
      </c>
    </row>
    <row r="34" spans="2:3" ht="19" customHeight="1" outlineLevel="2">
      <c r="B34" s="3" t="s">
        <v>81</v>
      </c>
      <c r="C34" s="4">
        <v>1500</v>
      </c>
    </row>
    <row r="35" spans="2:3" ht="19" customHeight="1" outlineLevel="2">
      <c r="B35" s="3" t="s">
        <v>29</v>
      </c>
      <c r="C35" s="4">
        <v>100</v>
      </c>
    </row>
    <row r="36" spans="2:3" ht="19" customHeight="1" outlineLevel="2">
      <c r="B36" s="3" t="s">
        <v>30</v>
      </c>
      <c r="C36" s="4">
        <v>1500</v>
      </c>
    </row>
    <row r="37" spans="2:3" ht="19" customHeight="1" outlineLevel="2">
      <c r="B37" s="3" t="s">
        <v>31</v>
      </c>
      <c r="C37" s="4">
        <v>540</v>
      </c>
    </row>
    <row r="38" spans="2:3" ht="19" customHeight="1" outlineLevel="2">
      <c r="B38" s="3" t="s">
        <v>32</v>
      </c>
      <c r="C38" s="4">
        <v>100</v>
      </c>
    </row>
    <row r="39" spans="2:3" ht="19" customHeight="1" outlineLevel="2">
      <c r="B39" s="3" t="s">
        <v>33</v>
      </c>
      <c r="C39" s="4">
        <v>50</v>
      </c>
    </row>
    <row r="40" spans="2:3" ht="19" customHeight="1" outlineLevel="2">
      <c r="B40" s="3" t="s">
        <v>34</v>
      </c>
      <c r="C40" s="4">
        <v>50</v>
      </c>
    </row>
    <row r="41" spans="2:3" ht="19" customHeight="1" outlineLevel="2">
      <c r="B41" s="3" t="s">
        <v>35</v>
      </c>
      <c r="C41" s="4">
        <v>500</v>
      </c>
    </row>
    <row r="42" spans="2:3" ht="19" customHeight="1" outlineLevel="2">
      <c r="B42" s="3" t="s">
        <v>36</v>
      </c>
      <c r="C42" s="4">
        <v>1500</v>
      </c>
    </row>
    <row r="43" spans="2:3" ht="19" customHeight="1" outlineLevel="2">
      <c r="B43" s="3" t="s">
        <v>62</v>
      </c>
      <c r="C43" s="4">
        <v>50</v>
      </c>
    </row>
    <row r="44" spans="2:3" ht="19" customHeight="1" outlineLevel="2">
      <c r="B44" s="3" t="s">
        <v>37</v>
      </c>
      <c r="C44" s="4">
        <v>50</v>
      </c>
    </row>
    <row r="45" spans="2:3" ht="19" customHeight="1" outlineLevel="1">
      <c r="B45" s="8" t="s">
        <v>47</v>
      </c>
      <c r="C45" s="20">
        <f>SUM(C29:C44)</f>
        <v>12940</v>
      </c>
    </row>
    <row r="46" spans="2:3" ht="19" customHeight="1" outlineLevel="1">
      <c r="B46" s="6" t="s">
        <v>83</v>
      </c>
      <c r="C46" s="21"/>
    </row>
    <row r="47" spans="2:3" ht="19" customHeight="1" outlineLevel="2">
      <c r="B47" s="3" t="s">
        <v>82</v>
      </c>
      <c r="C47" s="4">
        <v>700</v>
      </c>
    </row>
    <row r="48" spans="2:3" ht="19" customHeight="1" outlineLevel="2">
      <c r="B48" s="3" t="s">
        <v>85</v>
      </c>
      <c r="C48" s="4">
        <f>(7*100)+(7*31)</f>
        <v>917</v>
      </c>
    </row>
    <row r="49" spans="2:3" ht="19" customHeight="1" outlineLevel="1">
      <c r="B49" s="8" t="s">
        <v>84</v>
      </c>
      <c r="C49" s="20">
        <f>SUM(C47:C48)</f>
        <v>1617</v>
      </c>
    </row>
    <row r="50" spans="2:3" ht="19" customHeight="1" outlineLevel="1">
      <c r="B50" s="6" t="s">
        <v>68</v>
      </c>
      <c r="C50" s="21"/>
    </row>
    <row r="51" spans="2:3" ht="19" customHeight="1" outlineLevel="2">
      <c r="B51" s="10" t="s">
        <v>39</v>
      </c>
      <c r="C51" s="4">
        <v>100</v>
      </c>
    </row>
    <row r="52" spans="2:3" ht="19" customHeight="1" outlineLevel="2">
      <c r="B52" s="10" t="s">
        <v>63</v>
      </c>
      <c r="C52" s="4">
        <v>2000</v>
      </c>
    </row>
    <row r="53" spans="2:3" ht="19" customHeight="1" outlineLevel="2">
      <c r="B53" s="10" t="s">
        <v>40</v>
      </c>
      <c r="C53" s="4">
        <v>100</v>
      </c>
    </row>
    <row r="54" spans="2:3" ht="19" customHeight="1" outlineLevel="2">
      <c r="B54" s="10" t="s">
        <v>41</v>
      </c>
      <c r="C54" s="4">
        <v>50</v>
      </c>
    </row>
    <row r="55" spans="2:3" ht="19" customHeight="1" outlineLevel="2">
      <c r="B55" s="10" t="s">
        <v>42</v>
      </c>
      <c r="C55" s="4">
        <v>50</v>
      </c>
    </row>
    <row r="56" spans="2:3" ht="19" customHeight="1" outlineLevel="2">
      <c r="B56" s="10" t="s">
        <v>43</v>
      </c>
      <c r="C56" s="4">
        <v>500</v>
      </c>
    </row>
    <row r="57" spans="2:3" ht="19" customHeight="1" outlineLevel="1">
      <c r="B57" s="8" t="s">
        <v>54</v>
      </c>
      <c r="C57" s="20">
        <f>SUM(C51:C56)</f>
        <v>2800</v>
      </c>
    </row>
    <row r="58" spans="2:3" ht="19" customHeight="1" outlineLevel="1">
      <c r="B58" s="18" t="s">
        <v>0</v>
      </c>
      <c r="C58" s="21"/>
    </row>
    <row r="59" spans="2:3" ht="19" customHeight="1" outlineLevel="2">
      <c r="B59" s="3" t="s">
        <v>44</v>
      </c>
      <c r="C59" s="4">
        <v>200</v>
      </c>
    </row>
    <row r="60" spans="2:3" ht="19" customHeight="1" outlineLevel="2">
      <c r="B60" s="3" t="s">
        <v>121</v>
      </c>
      <c r="C60" s="4">
        <v>300</v>
      </c>
    </row>
    <row r="61" spans="2:3" ht="19" customHeight="1" outlineLevel="2">
      <c r="B61" s="3" t="s">
        <v>66</v>
      </c>
      <c r="C61" s="4">
        <v>480</v>
      </c>
    </row>
    <row r="62" spans="2:3" ht="19" customHeight="1" outlineLevel="2">
      <c r="B62" s="3" t="s">
        <v>45</v>
      </c>
      <c r="C62" s="4">
        <v>300</v>
      </c>
    </row>
    <row r="63" spans="2:3" ht="19" customHeight="1" outlineLevel="1">
      <c r="B63" s="8" t="s">
        <v>48</v>
      </c>
      <c r="C63" s="20">
        <v>1280</v>
      </c>
    </row>
    <row r="64" spans="2:3" ht="19" customHeight="1">
      <c r="B64" s="16"/>
      <c r="C64" s="22">
        <v>0</v>
      </c>
    </row>
    <row r="65" spans="2:3" ht="19" customHeight="1" thickBot="1">
      <c r="B65" s="14" t="s">
        <v>49</v>
      </c>
      <c r="C65" s="23">
        <f>C27+'1st comm mtg'!C45+C49+C57+C63</f>
        <v>59337</v>
      </c>
    </row>
    <row r="66" spans="2:3" ht="19" customHeight="1" thickTop="1">
      <c r="B66" s="10"/>
      <c r="C66" s="4">
        <v>0</v>
      </c>
    </row>
    <row r="67" spans="2:3" ht="19" customHeight="1" thickBot="1">
      <c r="B67" s="25" t="s">
        <v>60</v>
      </c>
      <c r="C67" s="26">
        <f>(C18-C65)</f>
        <v>1116</v>
      </c>
    </row>
    <row r="68" spans="2:3" ht="19" customHeight="1" thickTop="1">
      <c r="B68" s="16"/>
      <c r="C68" s="22"/>
    </row>
    <row r="69" spans="2:3" ht="19" customHeight="1">
      <c r="B69" s="16"/>
      <c r="C69" s="39"/>
    </row>
    <row r="70" spans="2:3">
      <c r="C70" s="2"/>
    </row>
    <row r="73" spans="2:3" ht="19" customHeight="1">
      <c r="B73" s="429"/>
      <c r="C73" s="429"/>
    </row>
  </sheetData>
  <mergeCells count="5">
    <mergeCell ref="B73:C73"/>
    <mergeCell ref="B1:C1"/>
    <mergeCell ref="E14:F14"/>
    <mergeCell ref="G11:G12"/>
    <mergeCell ref="E24:F24"/>
  </mergeCells>
  <pageMargins left="0.7" right="0.7" top="0.75" bottom="0.75" header="0.3" footer="0.3"/>
  <pageSetup scale="55"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CCEB-3A81-9340-B2C5-2ABCD3C037CE}">
  <sheetPr codeName="Sheet4">
    <tabColor rgb="FF596570"/>
  </sheetPr>
  <dimension ref="B1:I69"/>
  <sheetViews>
    <sheetView showGridLines="0" zoomScale="110" zoomScaleNormal="110" workbookViewId="0">
      <pane ySplit="2" topLeftCell="A3" activePane="bottomLeft" state="frozen"/>
      <selection pane="bottomLeft" activeCell="H24" sqref="H24"/>
    </sheetView>
  </sheetViews>
  <sheetFormatPr baseColWidth="10" defaultColWidth="11.33203125" defaultRowHeight="18" customHeight="1" outlineLevelRow="2"/>
  <cols>
    <col min="1" max="1" width="3.1640625" style="287" customWidth="1"/>
    <col min="2" max="2" width="9.6640625" style="296" hidden="1" customWidth="1"/>
    <col min="3" max="3" width="46.1640625" style="287" customWidth="1"/>
    <col min="4" max="6" width="13.83203125" style="281" customWidth="1"/>
    <col min="7" max="7" width="5.1640625" style="287" customWidth="1"/>
    <col min="8" max="8" width="12.33203125" style="287" customWidth="1"/>
    <col min="9" max="9" width="32.6640625" style="287" customWidth="1"/>
    <col min="10" max="16384" width="11.33203125" style="287"/>
  </cols>
  <sheetData>
    <row r="1" spans="2:9" ht="34" customHeight="1" thickBot="1">
      <c r="B1" s="390" t="s">
        <v>64</v>
      </c>
      <c r="C1" s="390"/>
      <c r="D1" s="390"/>
      <c r="E1" s="390"/>
      <c r="F1" s="390"/>
    </row>
    <row r="2" spans="2:9" ht="19" customHeight="1" thickBot="1">
      <c r="B2" s="301" t="s">
        <v>52</v>
      </c>
      <c r="C2" s="304" t="s">
        <v>53</v>
      </c>
      <c r="D2" s="302" t="s">
        <v>89</v>
      </c>
      <c r="E2" s="302" t="s">
        <v>1</v>
      </c>
      <c r="F2" s="303" t="s">
        <v>2</v>
      </c>
    </row>
    <row r="3" spans="2:9" ht="18" customHeight="1">
      <c r="B3" s="294"/>
      <c r="C3" s="375" t="s">
        <v>50</v>
      </c>
      <c r="D3" s="374"/>
      <c r="E3" s="374"/>
      <c r="F3" s="374"/>
      <c r="H3" s="391" t="s">
        <v>55</v>
      </c>
      <c r="I3" s="392"/>
    </row>
    <row r="4" spans="2:9" s="288" customFormat="1" ht="18" customHeight="1" outlineLevel="1">
      <c r="B4" s="305">
        <v>43000</v>
      </c>
      <c r="C4" s="372" t="s">
        <v>6</v>
      </c>
      <c r="D4" s="280"/>
      <c r="E4" s="280"/>
      <c r="F4" s="280"/>
      <c r="H4" s="603">
        <v>31</v>
      </c>
      <c r="I4" s="289" t="s">
        <v>61</v>
      </c>
    </row>
    <row r="5" spans="2:9" ht="18" customHeight="1" outlineLevel="2">
      <c r="B5" s="306">
        <v>43010</v>
      </c>
      <c r="C5" s="287" t="s">
        <v>7</v>
      </c>
      <c r="D5" s="281">
        <f>'Monthly Actuals'!K4</f>
        <v>33590.86</v>
      </c>
      <c r="E5" s="281">
        <f>(H17*H16)</f>
        <v>37200</v>
      </c>
      <c r="F5" s="281">
        <f>(D5-E5)</f>
        <v>-3609.1399999999994</v>
      </c>
      <c r="H5" s="605">
        <f>(E5/31)</f>
        <v>1200</v>
      </c>
      <c r="I5" s="290" t="s">
        <v>56</v>
      </c>
    </row>
    <row r="6" spans="2:9" ht="18" customHeight="1" outlineLevel="2">
      <c r="B6" s="306">
        <v>43020</v>
      </c>
      <c r="C6" s="287" t="s">
        <v>8</v>
      </c>
      <c r="D6" s="281">
        <f>'Monthly Actuals'!K5</f>
        <v>25100</v>
      </c>
      <c r="E6" s="281">
        <f>(H20*H19)</f>
        <v>22500</v>
      </c>
      <c r="F6" s="281">
        <f t="shared" ref="F6:F10" si="0">(D6-E6)</f>
        <v>2600</v>
      </c>
      <c r="H6" s="605">
        <v>1153</v>
      </c>
      <c r="I6" s="290" t="s">
        <v>77</v>
      </c>
    </row>
    <row r="7" spans="2:9" ht="18" customHeight="1" outlineLevel="2">
      <c r="B7" s="306">
        <v>43030</v>
      </c>
      <c r="C7" s="291" t="s">
        <v>9</v>
      </c>
      <c r="D7" s="281">
        <f>'Monthly Actuals'!K6</f>
        <v>3999</v>
      </c>
      <c r="E7" s="281">
        <f>(H16*H22)</f>
        <v>775</v>
      </c>
      <c r="F7" s="281">
        <f t="shared" si="0"/>
        <v>3224</v>
      </c>
      <c r="H7" s="603">
        <v>98</v>
      </c>
      <c r="I7" s="289" t="s">
        <v>57</v>
      </c>
    </row>
    <row r="8" spans="2:9" ht="18" customHeight="1" outlineLevel="2">
      <c r="B8" s="306">
        <v>43040</v>
      </c>
      <c r="C8" s="287" t="s">
        <v>10</v>
      </c>
      <c r="D8" s="281">
        <f>'Monthly Actuals'!K7</f>
        <v>908.14</v>
      </c>
      <c r="E8" s="281">
        <v>850</v>
      </c>
      <c r="F8" s="281">
        <f>(D8-E8)</f>
        <v>58.139999999999986</v>
      </c>
      <c r="H8" s="604">
        <f>E6/H7</f>
        <v>229.59183673469389</v>
      </c>
      <c r="I8" s="290" t="s">
        <v>58</v>
      </c>
    </row>
    <row r="9" spans="2:9" ht="18" customHeight="1" outlineLevel="2">
      <c r="B9" s="306">
        <v>43022</v>
      </c>
      <c r="C9" s="287" t="s">
        <v>11</v>
      </c>
      <c r="D9" s="281">
        <f>'Monthly Actuals'!K8</f>
        <v>0</v>
      </c>
      <c r="E9" s="281">
        <v>0</v>
      </c>
      <c r="F9" s="281">
        <f t="shared" si="0"/>
        <v>0</v>
      </c>
      <c r="H9" s="602">
        <v>281</v>
      </c>
      <c r="I9" s="290" t="s">
        <v>78</v>
      </c>
    </row>
    <row r="10" spans="2:9" ht="18" customHeight="1" outlineLevel="2">
      <c r="B10" s="306">
        <v>43041</v>
      </c>
      <c r="C10" s="287" t="s">
        <v>12</v>
      </c>
      <c r="D10" s="281">
        <f>'Monthly Actuals'!K9</f>
        <v>0</v>
      </c>
      <c r="E10" s="281">
        <v>0</v>
      </c>
      <c r="F10" s="281">
        <f t="shared" si="0"/>
        <v>0</v>
      </c>
      <c r="H10" s="604">
        <v>17</v>
      </c>
      <c r="I10" s="290" t="s">
        <v>79</v>
      </c>
    </row>
    <row r="11" spans="2:9" ht="18" customHeight="1" outlineLevel="1">
      <c r="B11" s="307"/>
      <c r="C11" s="297" t="s">
        <v>3</v>
      </c>
      <c r="D11" s="282">
        <f>'Monthly Actuals'!K10</f>
        <v>63598</v>
      </c>
      <c r="E11" s="282">
        <f>SUM(E5:E10)</f>
        <v>61325</v>
      </c>
      <c r="F11" s="282">
        <f>SUM(F5:F10)</f>
        <v>2273.0000000000005</v>
      </c>
      <c r="H11" s="604">
        <v>88</v>
      </c>
      <c r="I11" s="290" t="s">
        <v>80</v>
      </c>
    </row>
    <row r="12" spans="2:9" ht="18" customHeight="1">
      <c r="B12" s="306"/>
      <c r="C12" s="372" t="s">
        <v>5</v>
      </c>
      <c r="D12" s="283"/>
      <c r="E12" s="283"/>
      <c r="F12" s="283"/>
    </row>
    <row r="13" spans="2:9" ht="18" customHeight="1">
      <c r="B13" s="306">
        <v>43011</v>
      </c>
      <c r="C13" s="287" t="s">
        <v>13</v>
      </c>
      <c r="D13" s="281">
        <f>'Monthly Actuals'!K12</f>
        <v>422</v>
      </c>
      <c r="E13" s="284">
        <f>(10*H16)</f>
        <v>310</v>
      </c>
      <c r="F13" s="281">
        <f>(D13-E13)</f>
        <v>112</v>
      </c>
    </row>
    <row r="14" spans="2:9" ht="18" customHeight="1">
      <c r="B14" s="306">
        <v>43021</v>
      </c>
      <c r="C14" s="287" t="s">
        <v>14</v>
      </c>
      <c r="D14" s="281">
        <f>'Monthly Actuals'!K13</f>
        <v>1100</v>
      </c>
      <c r="E14" s="284">
        <f>(5*H19)</f>
        <v>500</v>
      </c>
      <c r="F14" s="281">
        <f t="shared" ref="F13:F15" si="1">(D14-E14)</f>
        <v>600</v>
      </c>
    </row>
    <row r="15" spans="2:9" ht="18" customHeight="1">
      <c r="B15" s="306">
        <v>43031</v>
      </c>
      <c r="C15" s="287" t="s">
        <v>15</v>
      </c>
      <c r="D15" s="281">
        <f>'Monthly Actuals'!K14</f>
        <v>0</v>
      </c>
      <c r="E15" s="284">
        <f>(2*H16)</f>
        <v>62</v>
      </c>
      <c r="F15" s="281">
        <f t="shared" si="1"/>
        <v>-62</v>
      </c>
      <c r="H15" s="388" t="s">
        <v>65</v>
      </c>
      <c r="I15" s="389"/>
    </row>
    <row r="16" spans="2:9" ht="18" customHeight="1">
      <c r="B16" s="308"/>
      <c r="C16" s="298" t="s">
        <v>4</v>
      </c>
      <c r="D16" s="282">
        <f>SUM(D13:D15)</f>
        <v>1522</v>
      </c>
      <c r="E16" s="282">
        <f>SUM(E13:E15)</f>
        <v>872</v>
      </c>
      <c r="F16" s="282">
        <f>SUM(F13:F15)</f>
        <v>650</v>
      </c>
      <c r="H16" s="603">
        <v>31</v>
      </c>
      <c r="I16" s="289" t="s">
        <v>61</v>
      </c>
    </row>
    <row r="17" spans="2:9" ht="18" customHeight="1">
      <c r="B17" s="309"/>
      <c r="C17" s="292"/>
      <c r="D17" s="284"/>
      <c r="E17" s="284"/>
      <c r="F17" s="284"/>
      <c r="H17" s="605">
        <v>1200</v>
      </c>
      <c r="I17" s="290" t="s">
        <v>56</v>
      </c>
    </row>
    <row r="18" spans="2:9" ht="18" customHeight="1">
      <c r="B18" s="310"/>
      <c r="C18" s="299" t="s">
        <v>2993</v>
      </c>
      <c r="D18" s="300">
        <f>(D11-D16)</f>
        <v>62076</v>
      </c>
      <c r="E18" s="300">
        <f>(E11-E16)</f>
        <v>60453</v>
      </c>
      <c r="F18" s="300">
        <f>(F11-F16)</f>
        <v>1623.0000000000005</v>
      </c>
      <c r="H18" s="605">
        <f>(D5/31)</f>
        <v>1083.576129032258</v>
      </c>
      <c r="I18" s="290" t="s">
        <v>77</v>
      </c>
    </row>
    <row r="19" spans="2:9" ht="18" customHeight="1">
      <c r="B19" s="311"/>
      <c r="C19" s="288"/>
      <c r="H19" s="603">
        <v>100</v>
      </c>
      <c r="I19" s="289" t="s">
        <v>57</v>
      </c>
    </row>
    <row r="20" spans="2:9" ht="18" customHeight="1">
      <c r="B20" s="312"/>
      <c r="C20" s="373" t="s">
        <v>51</v>
      </c>
      <c r="D20" s="374"/>
      <c r="E20" s="374"/>
      <c r="F20" s="374"/>
      <c r="H20" s="605">
        <v>225</v>
      </c>
      <c r="I20" s="290" t="s">
        <v>58</v>
      </c>
    </row>
    <row r="21" spans="2:9" s="288" customFormat="1" ht="18" customHeight="1" outlineLevel="1">
      <c r="B21" s="313">
        <v>50000</v>
      </c>
      <c r="C21" s="372" t="s">
        <v>17</v>
      </c>
      <c r="D21" s="280"/>
      <c r="E21" s="280"/>
      <c r="F21" s="280"/>
      <c r="H21" s="605">
        <f>(D6/100)-(D14/100)</f>
        <v>240</v>
      </c>
      <c r="I21" s="290" t="s">
        <v>78</v>
      </c>
    </row>
    <row r="22" spans="2:9" ht="18" customHeight="1" outlineLevel="2">
      <c r="B22" s="306">
        <v>50010</v>
      </c>
      <c r="C22" s="287" t="s">
        <v>18</v>
      </c>
      <c r="D22" s="281">
        <f>'Monthly Actuals'!K21</f>
        <v>32358.679999999993</v>
      </c>
      <c r="E22" s="281">
        <v>20000</v>
      </c>
      <c r="F22" s="281">
        <f t="shared" ref="F22:F26" si="2">(D22-E22)</f>
        <v>12358.679999999993</v>
      </c>
      <c r="H22" s="605">
        <v>25</v>
      </c>
      <c r="I22" s="290" t="s">
        <v>79</v>
      </c>
    </row>
    <row r="23" spans="2:9" ht="18" customHeight="1" outlineLevel="2">
      <c r="B23" s="306">
        <v>50011</v>
      </c>
      <c r="C23" s="287" t="s">
        <v>19</v>
      </c>
      <c r="D23" s="281">
        <f>'Monthly Actuals'!K22</f>
        <v>0</v>
      </c>
      <c r="E23" s="281">
        <v>600</v>
      </c>
      <c r="F23" s="281">
        <f t="shared" si="2"/>
        <v>-600</v>
      </c>
      <c r="H23" s="605">
        <v>129</v>
      </c>
      <c r="I23" s="290" t="s">
        <v>80</v>
      </c>
    </row>
    <row r="24" spans="2:9" ht="18" customHeight="1" outlineLevel="2">
      <c r="B24" s="306">
        <v>50020</v>
      </c>
      <c r="C24" s="287" t="s">
        <v>20</v>
      </c>
      <c r="D24" s="281">
        <f>'Monthly Actuals'!K23</f>
        <v>0</v>
      </c>
      <c r="E24" s="281">
        <v>4800</v>
      </c>
      <c r="F24" s="281">
        <f>(D24-E24)</f>
        <v>-4800</v>
      </c>
    </row>
    <row r="25" spans="2:9" ht="18" customHeight="1" outlineLevel="2">
      <c r="B25" s="306">
        <v>50030</v>
      </c>
      <c r="C25" s="287" t="s">
        <v>21</v>
      </c>
      <c r="D25" s="281">
        <f>'Monthly Actuals'!K24</f>
        <v>4208.72</v>
      </c>
      <c r="E25" s="281">
        <v>12300</v>
      </c>
      <c r="F25" s="281">
        <f t="shared" si="2"/>
        <v>-8091.28</v>
      </c>
    </row>
    <row r="26" spans="2:9" ht="18" customHeight="1" outlineLevel="2">
      <c r="B26" s="306">
        <v>50040</v>
      </c>
      <c r="C26" s="287" t="s">
        <v>22</v>
      </c>
      <c r="D26" s="281">
        <f>'Monthly Actuals'!K25</f>
        <v>7000</v>
      </c>
      <c r="E26" s="281">
        <v>3000</v>
      </c>
      <c r="F26" s="281">
        <f t="shared" si="2"/>
        <v>4000</v>
      </c>
    </row>
    <row r="27" spans="2:9" ht="18" customHeight="1" outlineLevel="1">
      <c r="B27" s="307"/>
      <c r="C27" s="297" t="s">
        <v>46</v>
      </c>
      <c r="D27" s="282">
        <f>SUM(D22:D26)</f>
        <v>43567.399999999994</v>
      </c>
      <c r="E27" s="282">
        <f>SUM(E22:E26)</f>
        <v>40700</v>
      </c>
      <c r="F27" s="282">
        <f>SUM(F22:F26)</f>
        <v>2867.3999999999933</v>
      </c>
    </row>
    <row r="28" spans="2:9" ht="18" customHeight="1" outlineLevel="1">
      <c r="B28" s="313">
        <v>51100</v>
      </c>
      <c r="C28" s="372" t="s">
        <v>23</v>
      </c>
      <c r="D28" s="283"/>
      <c r="E28" s="283"/>
      <c r="F28" s="283"/>
    </row>
    <row r="29" spans="2:9" ht="18" customHeight="1" outlineLevel="2">
      <c r="B29" s="306">
        <v>51120</v>
      </c>
      <c r="C29" s="287" t="s">
        <v>24</v>
      </c>
      <c r="D29" s="281">
        <f>'Monthly Actuals'!K28</f>
        <v>0</v>
      </c>
      <c r="E29" s="281">
        <v>250</v>
      </c>
      <c r="F29" s="281">
        <f t="shared" ref="F29:F44" si="3">(D29-E29)</f>
        <v>-250</v>
      </c>
    </row>
    <row r="30" spans="2:9" ht="18" customHeight="1" outlineLevel="2">
      <c r="B30" s="306">
        <v>51125</v>
      </c>
      <c r="C30" s="287" t="s">
        <v>25</v>
      </c>
      <c r="D30" s="281">
        <f>'Monthly Actuals'!K29</f>
        <v>1825.88</v>
      </c>
      <c r="E30" s="281">
        <v>2500</v>
      </c>
      <c r="F30" s="281">
        <f t="shared" si="3"/>
        <v>-674.11999999999989</v>
      </c>
    </row>
    <row r="31" spans="2:9" ht="18" customHeight="1" outlineLevel="2">
      <c r="B31" s="306">
        <v>51135</v>
      </c>
      <c r="C31" s="287" t="s">
        <v>26</v>
      </c>
      <c r="D31" s="281">
        <f>'Monthly Actuals'!K30</f>
        <v>130.86000000000001</v>
      </c>
      <c r="E31" s="281">
        <v>250</v>
      </c>
      <c r="F31" s="281">
        <f t="shared" si="3"/>
        <v>-119.13999999999999</v>
      </c>
    </row>
    <row r="32" spans="2:9" ht="18" customHeight="1" outlineLevel="2">
      <c r="B32" s="306">
        <v>51140</v>
      </c>
      <c r="C32" s="287" t="s">
        <v>27</v>
      </c>
      <c r="D32" s="281">
        <f>'Monthly Actuals'!K31</f>
        <v>1699.09</v>
      </c>
      <c r="E32" s="281">
        <v>3000</v>
      </c>
      <c r="F32" s="281">
        <f t="shared" si="3"/>
        <v>-1300.9100000000001</v>
      </c>
    </row>
    <row r="33" spans="2:8" ht="18" customHeight="1" outlineLevel="2">
      <c r="B33" s="306">
        <v>51147</v>
      </c>
      <c r="C33" s="287" t="s">
        <v>139</v>
      </c>
      <c r="D33" s="281">
        <f>'Monthly Actuals'!K32</f>
        <v>878.41</v>
      </c>
      <c r="E33" s="281">
        <v>1000</v>
      </c>
      <c r="F33" s="281">
        <f t="shared" si="3"/>
        <v>-121.59000000000003</v>
      </c>
    </row>
    <row r="34" spans="2:8" ht="18" customHeight="1" outlineLevel="2">
      <c r="B34" s="306">
        <v>51155</v>
      </c>
      <c r="C34" s="287" t="s">
        <v>90</v>
      </c>
      <c r="D34" s="281">
        <f>'Monthly Actuals'!K33</f>
        <v>1419.81</v>
      </c>
      <c r="E34" s="281">
        <v>1500</v>
      </c>
      <c r="F34" s="281">
        <f t="shared" si="3"/>
        <v>-80.190000000000055</v>
      </c>
    </row>
    <row r="35" spans="2:8" ht="18" customHeight="1" outlineLevel="2">
      <c r="B35" s="306">
        <v>51160</v>
      </c>
      <c r="C35" s="287" t="s">
        <v>29</v>
      </c>
      <c r="D35" s="281">
        <f>'Monthly Actuals'!K34</f>
        <v>0</v>
      </c>
      <c r="E35" s="281">
        <v>100</v>
      </c>
      <c r="F35" s="281">
        <f t="shared" si="3"/>
        <v>-100</v>
      </c>
    </row>
    <row r="36" spans="2:8" ht="18" customHeight="1" outlineLevel="2">
      <c r="B36" s="306">
        <v>51163</v>
      </c>
      <c r="C36" s="287" t="s">
        <v>30</v>
      </c>
      <c r="D36" s="281">
        <f>'Monthly Actuals'!K35</f>
        <v>2000</v>
      </c>
      <c r="E36" s="281">
        <v>1500</v>
      </c>
      <c r="F36" s="281">
        <f t="shared" si="3"/>
        <v>500</v>
      </c>
    </row>
    <row r="37" spans="2:8" ht="18" customHeight="1" outlineLevel="2">
      <c r="B37" s="306">
        <v>51175</v>
      </c>
      <c r="C37" s="287" t="s">
        <v>31</v>
      </c>
      <c r="D37" s="281">
        <f>'Monthly Actuals'!K36</f>
        <v>0</v>
      </c>
      <c r="E37" s="281">
        <v>540</v>
      </c>
      <c r="F37" s="281">
        <f t="shared" si="3"/>
        <v>-540</v>
      </c>
    </row>
    <row r="38" spans="2:8" ht="18" customHeight="1" outlineLevel="2">
      <c r="B38" s="306">
        <v>51110</v>
      </c>
      <c r="C38" s="287" t="s">
        <v>32</v>
      </c>
      <c r="D38" s="281">
        <f>'Monthly Actuals'!K37</f>
        <v>90</v>
      </c>
      <c r="E38" s="281">
        <v>100</v>
      </c>
      <c r="F38" s="281">
        <f t="shared" si="3"/>
        <v>-10</v>
      </c>
    </row>
    <row r="39" spans="2:8" ht="18" customHeight="1" outlineLevel="2">
      <c r="B39" s="306">
        <v>51115</v>
      </c>
      <c r="C39" s="287" t="s">
        <v>33</v>
      </c>
      <c r="D39" s="281">
        <f>'Monthly Actuals'!K38</f>
        <v>20.98</v>
      </c>
      <c r="E39" s="281">
        <v>50</v>
      </c>
      <c r="F39" s="281">
        <f t="shared" si="3"/>
        <v>-29.02</v>
      </c>
    </row>
    <row r="40" spans="2:8" ht="18" customHeight="1" outlineLevel="2">
      <c r="B40" s="306">
        <v>51139</v>
      </c>
      <c r="C40" s="287" t="s">
        <v>34</v>
      </c>
      <c r="D40" s="281">
        <f>'Monthly Actuals'!K39</f>
        <v>0</v>
      </c>
      <c r="E40" s="281">
        <v>50</v>
      </c>
      <c r="F40" s="281">
        <f t="shared" si="3"/>
        <v>-50</v>
      </c>
    </row>
    <row r="41" spans="2:8" ht="18" customHeight="1" outlineLevel="2">
      <c r="B41" s="306">
        <v>51150</v>
      </c>
      <c r="C41" s="287" t="s">
        <v>35</v>
      </c>
      <c r="D41" s="281">
        <f>'Monthly Actuals'!K40</f>
        <v>204.39</v>
      </c>
      <c r="E41" s="281">
        <v>500</v>
      </c>
      <c r="F41" s="281">
        <f t="shared" si="3"/>
        <v>-295.61</v>
      </c>
    </row>
    <row r="42" spans="2:8" ht="18" customHeight="1" outlineLevel="2">
      <c r="B42" s="306">
        <v>51164</v>
      </c>
      <c r="C42" s="287" t="s">
        <v>36</v>
      </c>
      <c r="D42" s="281">
        <f>'Monthly Actuals'!K41</f>
        <v>1500</v>
      </c>
      <c r="E42" s="281">
        <v>1500</v>
      </c>
      <c r="F42" s="281">
        <f t="shared" si="3"/>
        <v>0</v>
      </c>
    </row>
    <row r="43" spans="2:8" ht="18" customHeight="1" outlineLevel="2">
      <c r="B43" s="306">
        <v>51171</v>
      </c>
      <c r="C43" s="287" t="s">
        <v>62</v>
      </c>
      <c r="D43" s="281">
        <f>'Monthly Actuals'!K42</f>
        <v>0</v>
      </c>
      <c r="E43" s="281">
        <v>50</v>
      </c>
      <c r="F43" s="281">
        <f t="shared" si="3"/>
        <v>-50</v>
      </c>
    </row>
    <row r="44" spans="2:8" ht="18" customHeight="1" outlineLevel="2">
      <c r="B44" s="306">
        <v>51172</v>
      </c>
      <c r="C44" s="287" t="s">
        <v>37</v>
      </c>
      <c r="D44" s="281">
        <f>'Monthly Actuals'!K43</f>
        <v>0</v>
      </c>
      <c r="E44" s="281">
        <v>50</v>
      </c>
      <c r="F44" s="281">
        <f t="shared" si="3"/>
        <v>-50</v>
      </c>
    </row>
    <row r="45" spans="2:8" ht="18" customHeight="1" outlineLevel="1">
      <c r="B45" s="307"/>
      <c r="C45" s="297" t="s">
        <v>47</v>
      </c>
      <c r="D45" s="282">
        <f>SUM(D29:D44)</f>
        <v>9769.4199999999983</v>
      </c>
      <c r="E45" s="282">
        <f>SUM(E29:E44)</f>
        <v>12940</v>
      </c>
      <c r="F45" s="282">
        <f>SUM(F29:F44)</f>
        <v>-3170.5800000000004</v>
      </c>
      <c r="H45" s="601"/>
    </row>
    <row r="46" spans="2:8" ht="18" customHeight="1" outlineLevel="1">
      <c r="B46" s="313">
        <v>60000</v>
      </c>
      <c r="C46" s="372" t="s">
        <v>83</v>
      </c>
      <c r="D46" s="283"/>
      <c r="E46" s="283"/>
      <c r="F46" s="283"/>
    </row>
    <row r="47" spans="2:8" ht="18" customHeight="1" outlineLevel="2">
      <c r="B47" s="306">
        <v>60010</v>
      </c>
      <c r="C47" s="287" t="s">
        <v>82</v>
      </c>
      <c r="D47" s="281">
        <f>'Monthly Actuals'!K46</f>
        <v>600</v>
      </c>
      <c r="E47" s="281">
        <v>700</v>
      </c>
      <c r="F47" s="281">
        <f>(D47-E47)</f>
        <v>-100</v>
      </c>
    </row>
    <row r="48" spans="2:8" ht="18" customHeight="1" outlineLevel="2">
      <c r="B48" s="306"/>
      <c r="C48" s="287" t="s">
        <v>85</v>
      </c>
      <c r="D48" s="281">
        <f>'Monthly Actuals'!K47</f>
        <v>917</v>
      </c>
      <c r="E48" s="281">
        <f>(7*100)+(7*31)</f>
        <v>917</v>
      </c>
      <c r="F48" s="281">
        <f>(D48-E48)</f>
        <v>0</v>
      </c>
    </row>
    <row r="49" spans="2:6" ht="18" customHeight="1" outlineLevel="1">
      <c r="B49" s="307"/>
      <c r="C49" s="297" t="s">
        <v>84</v>
      </c>
      <c r="D49" s="282">
        <f>SUM(D47:D48)</f>
        <v>1517</v>
      </c>
      <c r="E49" s="282">
        <f>SUM(E47:E48)</f>
        <v>1617</v>
      </c>
      <c r="F49" s="282">
        <f>SUM(F47:F48)</f>
        <v>-100</v>
      </c>
    </row>
    <row r="50" spans="2:6" ht="18" customHeight="1" outlineLevel="1">
      <c r="B50" s="313">
        <v>62000</v>
      </c>
      <c r="C50" s="372" t="s">
        <v>38</v>
      </c>
      <c r="D50" s="283"/>
      <c r="E50" s="283"/>
      <c r="F50" s="283"/>
    </row>
    <row r="51" spans="2:6" ht="18" customHeight="1" outlineLevel="2">
      <c r="B51" s="306">
        <v>62010</v>
      </c>
      <c r="C51" s="287" t="s">
        <v>39</v>
      </c>
      <c r="D51" s="281">
        <f>'Monthly Actuals'!K50</f>
        <v>-10</v>
      </c>
      <c r="E51" s="281">
        <v>100</v>
      </c>
      <c r="F51" s="281">
        <f t="shared" ref="F51:F56" si="4">(D51-E51)</f>
        <v>-110</v>
      </c>
    </row>
    <row r="52" spans="2:6" ht="18" customHeight="1" outlineLevel="2">
      <c r="B52" s="306">
        <v>62015</v>
      </c>
      <c r="C52" s="287" t="s">
        <v>63</v>
      </c>
      <c r="D52" s="281">
        <f>'Monthly Actuals'!K51</f>
        <v>1880.9900000000034</v>
      </c>
      <c r="E52" s="281">
        <v>2000</v>
      </c>
      <c r="F52" s="281">
        <f t="shared" si="4"/>
        <v>-119.00999999999658</v>
      </c>
    </row>
    <row r="53" spans="2:6" ht="18" customHeight="1" outlineLevel="2">
      <c r="B53" s="306">
        <v>62025</v>
      </c>
      <c r="C53" s="287" t="s">
        <v>40</v>
      </c>
      <c r="D53" s="281">
        <f>'Monthly Actuals'!K52</f>
        <v>187</v>
      </c>
      <c r="E53" s="281">
        <v>100</v>
      </c>
      <c r="F53" s="281">
        <f t="shared" si="4"/>
        <v>87</v>
      </c>
    </row>
    <row r="54" spans="2:6" ht="18" customHeight="1" outlineLevel="2">
      <c r="B54" s="306">
        <v>62030</v>
      </c>
      <c r="C54" s="287" t="s">
        <v>41</v>
      </c>
      <c r="D54" s="281">
        <f>'Monthly Actuals'!K53</f>
        <v>0</v>
      </c>
      <c r="E54" s="281">
        <v>50</v>
      </c>
      <c r="F54" s="281">
        <f t="shared" si="4"/>
        <v>-50</v>
      </c>
    </row>
    <row r="55" spans="2:6" ht="18" customHeight="1" outlineLevel="2">
      <c r="B55" s="306">
        <v>62040</v>
      </c>
      <c r="C55" s="287" t="s">
        <v>42</v>
      </c>
      <c r="D55" s="281">
        <f>'Monthly Actuals'!K54</f>
        <v>100.97</v>
      </c>
      <c r="E55" s="281">
        <v>50</v>
      </c>
      <c r="F55" s="281">
        <f>(D55-E55)</f>
        <v>50.97</v>
      </c>
    </row>
    <row r="56" spans="2:6" ht="18" customHeight="1" outlineLevel="2">
      <c r="B56" s="306">
        <v>62050</v>
      </c>
      <c r="C56" s="287" t="s">
        <v>43</v>
      </c>
      <c r="D56" s="281">
        <f>'Monthly Actuals'!K55</f>
        <v>400.32</v>
      </c>
      <c r="E56" s="281">
        <v>500</v>
      </c>
      <c r="F56" s="281">
        <f t="shared" si="4"/>
        <v>-99.68</v>
      </c>
    </row>
    <row r="57" spans="2:6" ht="18" customHeight="1" outlineLevel="1">
      <c r="B57" s="307"/>
      <c r="C57" s="297" t="s">
        <v>54</v>
      </c>
      <c r="D57" s="282">
        <f>SUM(D51:D56)</f>
        <v>2559.2800000000034</v>
      </c>
      <c r="E57" s="282">
        <f>SUM(E51:E56)</f>
        <v>2800</v>
      </c>
      <c r="F57" s="282">
        <f>SUM(F51:F56)</f>
        <v>-240.71999999999659</v>
      </c>
    </row>
    <row r="58" spans="2:6" ht="18" customHeight="1" outlineLevel="1">
      <c r="B58" s="313">
        <v>63000</v>
      </c>
      <c r="C58" s="372" t="s">
        <v>0</v>
      </c>
      <c r="D58" s="283"/>
      <c r="E58" s="283"/>
      <c r="F58" s="283"/>
    </row>
    <row r="59" spans="2:6" ht="18" customHeight="1" outlineLevel="2">
      <c r="B59" s="306">
        <v>63010</v>
      </c>
      <c r="C59" s="287" t="s">
        <v>44</v>
      </c>
      <c r="D59" s="281">
        <f>'Monthly Actuals'!K58</f>
        <v>0</v>
      </c>
      <c r="E59" s="281">
        <v>200</v>
      </c>
      <c r="F59" s="281">
        <f t="shared" ref="F59:F62" si="5">(D59-E59)</f>
        <v>-200</v>
      </c>
    </row>
    <row r="60" spans="2:6" ht="18" customHeight="1" outlineLevel="2">
      <c r="B60" s="306">
        <v>63020</v>
      </c>
      <c r="C60" s="287" t="s">
        <v>121</v>
      </c>
      <c r="D60" s="281">
        <f>'Monthly Actuals'!K59</f>
        <v>300</v>
      </c>
      <c r="E60" s="281">
        <v>300</v>
      </c>
      <c r="F60" s="281">
        <f t="shared" si="5"/>
        <v>0</v>
      </c>
    </row>
    <row r="61" spans="2:6" ht="18" customHeight="1" outlineLevel="2">
      <c r="B61" s="306">
        <v>63040</v>
      </c>
      <c r="C61" s="287" t="s">
        <v>66</v>
      </c>
      <c r="D61" s="281">
        <f>'Monthly Actuals'!K60</f>
        <v>0</v>
      </c>
      <c r="E61" s="281">
        <v>480</v>
      </c>
      <c r="F61" s="281">
        <f t="shared" si="5"/>
        <v>-480</v>
      </c>
    </row>
    <row r="62" spans="2:6" ht="18" customHeight="1" outlineLevel="2">
      <c r="B62" s="306">
        <v>63050</v>
      </c>
      <c r="C62" s="287" t="s">
        <v>45</v>
      </c>
      <c r="D62" s="281">
        <f>'Monthly Actuals'!K61</f>
        <v>150</v>
      </c>
      <c r="E62" s="281">
        <v>300</v>
      </c>
      <c r="F62" s="281">
        <f t="shared" si="5"/>
        <v>-150</v>
      </c>
    </row>
    <row r="63" spans="2:6" ht="18" customHeight="1" outlineLevel="1">
      <c r="B63" s="307"/>
      <c r="C63" s="297" t="s">
        <v>48</v>
      </c>
      <c r="D63" s="282">
        <f>SUM(D59:D62)</f>
        <v>450</v>
      </c>
      <c r="E63" s="282">
        <v>1280</v>
      </c>
      <c r="F63" s="282">
        <f>SUM(F59:F62)</f>
        <v>-830</v>
      </c>
    </row>
    <row r="64" spans="2:6" ht="18" customHeight="1">
      <c r="B64" s="314"/>
      <c r="C64" s="288"/>
      <c r="D64" s="285">
        <v>0</v>
      </c>
      <c r="E64" s="285">
        <v>0</v>
      </c>
      <c r="F64" s="285">
        <v>0</v>
      </c>
    </row>
    <row r="65" spans="2:6" ht="18" customHeight="1">
      <c r="B65" s="315"/>
      <c r="C65" s="299" t="s">
        <v>2994</v>
      </c>
      <c r="D65" s="300">
        <f>D27+D45+D49+D57+D63</f>
        <v>57863.1</v>
      </c>
      <c r="E65" s="300">
        <f>E27+E45+E49+E57+E63</f>
        <v>59337</v>
      </c>
      <c r="F65" s="300">
        <f>(F27+F45+F49+F57+F63)</f>
        <v>-1473.9000000000037</v>
      </c>
    </row>
    <row r="66" spans="2:6" ht="18" customHeight="1">
      <c r="B66" s="306"/>
      <c r="D66" s="281">
        <v>0</v>
      </c>
      <c r="E66" s="281">
        <v>0</v>
      </c>
      <c r="F66" s="281">
        <v>0</v>
      </c>
    </row>
    <row r="67" spans="2:6" ht="18" customHeight="1" thickBot="1">
      <c r="B67" s="316"/>
      <c r="C67" s="293" t="s">
        <v>60</v>
      </c>
      <c r="D67" s="610">
        <f>(D18-D65)</f>
        <v>4212.9000000000015</v>
      </c>
      <c r="E67" s="286">
        <f>(E18-E65)</f>
        <v>1116</v>
      </c>
      <c r="F67" s="286">
        <f>(F18-F65)</f>
        <v>3096.9000000000042</v>
      </c>
    </row>
    <row r="68" spans="2:6" ht="18" customHeight="1" thickTop="1">
      <c r="B68" s="295"/>
      <c r="C68" s="288"/>
      <c r="D68" s="285"/>
      <c r="E68" s="285"/>
      <c r="F68" s="285"/>
    </row>
    <row r="69" spans="2:6" ht="18" customHeight="1">
      <c r="B69" s="295"/>
      <c r="C69" s="288"/>
      <c r="D69" s="285"/>
      <c r="E69" s="285"/>
      <c r="F69" s="285"/>
    </row>
  </sheetData>
  <mergeCells count="3">
    <mergeCell ref="H15:I15"/>
    <mergeCell ref="B1:F1"/>
    <mergeCell ref="H3:I3"/>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BA91-ACFD-154D-9DB4-256A9B8B7E86}">
  <sheetPr codeName="Sheet5">
    <tabColor theme="9" tint="-0.249977111117893"/>
    <pageSetUpPr fitToPage="1"/>
  </sheetPr>
  <dimension ref="B1:R72"/>
  <sheetViews>
    <sheetView showGridLines="0" zoomScale="110" zoomScaleNormal="110" workbookViewId="0">
      <pane xSplit="2" ySplit="2" topLeftCell="H3" activePane="bottomRight" state="frozen"/>
      <selection pane="topRight" activeCell="B1" sqref="B1"/>
      <selection pane="bottomLeft" activeCell="A3" sqref="A3"/>
      <selection pane="bottomRight" activeCell="J66" sqref="C66:J66"/>
    </sheetView>
  </sheetViews>
  <sheetFormatPr baseColWidth="10" defaultColWidth="11.33203125" defaultRowHeight="16" outlineLevelRow="2"/>
  <cols>
    <col min="1" max="1" width="2.6640625" style="272" customWidth="1"/>
    <col min="2" max="2" width="46.6640625" style="369" bestFit="1" customWidth="1"/>
    <col min="3" max="3" width="11" style="321" bestFit="1" customWidth="1"/>
    <col min="4" max="4" width="12" style="321" bestFit="1" customWidth="1"/>
    <col min="5" max="5" width="11.33203125" style="321" bestFit="1" customWidth="1"/>
    <col min="6" max="7" width="12" style="321" bestFit="1" customWidth="1"/>
    <col min="8" max="8" width="12.5" style="321" bestFit="1" customWidth="1"/>
    <col min="9" max="9" width="12.1640625" style="321" bestFit="1" customWidth="1"/>
    <col min="10" max="10" width="10.6640625" style="321" bestFit="1" customWidth="1"/>
    <col min="11" max="11" width="13" style="321" bestFit="1" customWidth="1"/>
    <col min="12" max="12" width="12" style="321" bestFit="1" customWidth="1"/>
    <col min="13" max="13" width="12.1640625" style="321" bestFit="1" customWidth="1"/>
    <col min="14" max="14" width="5.1640625" style="272" customWidth="1"/>
    <col min="15" max="15" width="9.1640625" style="273" bestFit="1" customWidth="1"/>
    <col min="16" max="16" width="31" style="272" bestFit="1" customWidth="1"/>
    <col min="17" max="17" width="15" style="272" customWidth="1"/>
    <col min="18" max="18" width="13.6640625" style="272" customWidth="1"/>
    <col min="19" max="16384" width="11.33203125" style="272"/>
  </cols>
  <sheetData>
    <row r="1" spans="2:17" s="2" customFormat="1" ht="18" thickBot="1">
      <c r="B1" s="385" t="s">
        <v>53</v>
      </c>
      <c r="C1" s="386" t="s">
        <v>95</v>
      </c>
      <c r="D1" s="386" t="s">
        <v>94</v>
      </c>
      <c r="E1" s="386" t="s">
        <v>93</v>
      </c>
      <c r="F1" s="386" t="s">
        <v>92</v>
      </c>
      <c r="G1" s="387" t="s">
        <v>178</v>
      </c>
      <c r="H1" s="387" t="s">
        <v>181</v>
      </c>
      <c r="I1" s="387" t="s">
        <v>467</v>
      </c>
      <c r="J1" s="387" t="s">
        <v>2995</v>
      </c>
      <c r="K1" s="565" t="s">
        <v>91</v>
      </c>
      <c r="L1" s="566" t="s">
        <v>1</v>
      </c>
      <c r="M1" s="567" t="s">
        <v>2</v>
      </c>
      <c r="O1" s="271"/>
    </row>
    <row r="2" spans="2:17">
      <c r="B2" s="375" t="s">
        <v>50</v>
      </c>
      <c r="C2" s="376"/>
      <c r="D2" s="376"/>
      <c r="E2" s="376"/>
      <c r="F2" s="376"/>
      <c r="G2" s="377"/>
      <c r="H2" s="377"/>
      <c r="I2" s="377"/>
      <c r="J2" s="377"/>
      <c r="K2" s="378"/>
      <c r="L2" s="377"/>
      <c r="M2" s="379"/>
      <c r="O2" s="395" t="s">
        <v>55</v>
      </c>
      <c r="P2" s="396"/>
    </row>
    <row r="3" spans="2:17" s="274" customFormat="1" outlineLevel="1">
      <c r="B3" s="372" t="s">
        <v>6</v>
      </c>
      <c r="C3" s="317"/>
      <c r="D3" s="317"/>
      <c r="E3" s="317"/>
      <c r="F3" s="317"/>
      <c r="G3" s="317"/>
      <c r="H3" s="317"/>
      <c r="I3" s="317"/>
      <c r="J3" s="317"/>
      <c r="K3" s="318"/>
      <c r="L3" s="319"/>
      <c r="M3" s="320"/>
      <c r="O3" s="275">
        <v>31</v>
      </c>
      <c r="P3" s="276" t="s">
        <v>61</v>
      </c>
    </row>
    <row r="4" spans="2:17" outlineLevel="2">
      <c r="B4" s="287" t="s">
        <v>7</v>
      </c>
      <c r="C4" s="321">
        <f>Revenue!I11</f>
        <v>403</v>
      </c>
      <c r="D4" s="321">
        <f>Revenue!I64-D6</f>
        <v>1922</v>
      </c>
      <c r="E4" s="321">
        <f>Revenue!I107-E6</f>
        <v>1581</v>
      </c>
      <c r="F4" s="321">
        <f>Revenue!I213-F6</f>
        <v>3844</v>
      </c>
      <c r="G4" s="321">
        <f>Revenue!I415-G6</f>
        <v>6820</v>
      </c>
      <c r="H4" s="321">
        <f>Revenue!I819-H6</f>
        <v>13349</v>
      </c>
      <c r="I4" s="321">
        <f>Revenue!I821</f>
        <v>5671.86</v>
      </c>
      <c r="J4" s="321">
        <v>0</v>
      </c>
      <c r="K4" s="322">
        <f>SUM(C4:J4)</f>
        <v>33590.86</v>
      </c>
      <c r="L4" s="323">
        <f>(O15*O14)</f>
        <v>37200</v>
      </c>
      <c r="M4" s="324">
        <f>K4-L4</f>
        <v>-3609.1399999999994</v>
      </c>
      <c r="O4" s="277">
        <f>(L4/31)</f>
        <v>1200</v>
      </c>
      <c r="P4" s="278" t="s">
        <v>56</v>
      </c>
    </row>
    <row r="5" spans="2:17" outlineLevel="2">
      <c r="B5" s="287" t="s">
        <v>8</v>
      </c>
      <c r="C5" s="321">
        <f>Revenue!J11</f>
        <v>800</v>
      </c>
      <c r="D5" s="321">
        <f>Revenue!J64</f>
        <v>3000</v>
      </c>
      <c r="E5" s="321">
        <f>Revenue!J107</f>
        <v>2300</v>
      </c>
      <c r="F5" s="321">
        <f>Revenue!J213</f>
        <v>5300</v>
      </c>
      <c r="G5" s="321">
        <f>Revenue!J415</f>
        <v>7100</v>
      </c>
      <c r="H5" s="321">
        <f>Revenue!J819</f>
        <v>6400</v>
      </c>
      <c r="I5" s="321">
        <f>Revenue!J821</f>
        <v>200</v>
      </c>
      <c r="J5" s="321">
        <v>0</v>
      </c>
      <c r="K5" s="322">
        <f t="shared" ref="K5:K8" si="0">SUM(C5:J5)</f>
        <v>25100</v>
      </c>
      <c r="L5" s="323">
        <f>(O17*O16)</f>
        <v>22500</v>
      </c>
      <c r="M5" s="324">
        <f t="shared" ref="M5:M8" si="1">K5-L5</f>
        <v>2600</v>
      </c>
      <c r="O5" s="279">
        <v>1153</v>
      </c>
      <c r="P5" s="278" t="s">
        <v>77</v>
      </c>
    </row>
    <row r="6" spans="2:17" outlineLevel="2">
      <c r="B6" s="291" t="s">
        <v>9</v>
      </c>
      <c r="C6" s="325">
        <v>0</v>
      </c>
      <c r="D6" s="326">
        <f>Scholarships!K13</f>
        <v>496</v>
      </c>
      <c r="E6" s="325">
        <f>Scholarships!K25</f>
        <v>496</v>
      </c>
      <c r="F6" s="325">
        <f>Scholarships!K49</f>
        <v>992</v>
      </c>
      <c r="G6" s="321">
        <f>Scholarships!K72</f>
        <v>837</v>
      </c>
      <c r="H6" s="321">
        <f>Scholarships!K102</f>
        <v>1178</v>
      </c>
      <c r="I6" s="321">
        <v>0</v>
      </c>
      <c r="J6" s="321">
        <v>0</v>
      </c>
      <c r="K6" s="322">
        <f>SUM(C6:J6)</f>
        <v>3999</v>
      </c>
      <c r="L6" s="323">
        <f>(O14*O18)</f>
        <v>775</v>
      </c>
      <c r="M6" s="324">
        <f>K6-L6</f>
        <v>3224</v>
      </c>
      <c r="O6" s="275">
        <v>98</v>
      </c>
      <c r="P6" s="276" t="s">
        <v>57</v>
      </c>
    </row>
    <row r="7" spans="2:17" outlineLevel="2">
      <c r="B7" s="287" t="s">
        <v>10</v>
      </c>
      <c r="C7" s="321">
        <v>0</v>
      </c>
      <c r="D7" s="321">
        <v>0</v>
      </c>
      <c r="E7" s="321">
        <v>0</v>
      </c>
      <c r="F7" s="321">
        <v>0</v>
      </c>
      <c r="G7" s="321">
        <v>0</v>
      </c>
      <c r="I7" s="321">
        <v>0</v>
      </c>
      <c r="J7" s="321">
        <f>'Hospitality Cash'!D17</f>
        <v>908.14</v>
      </c>
      <c r="K7" s="322">
        <f t="shared" si="0"/>
        <v>908.14</v>
      </c>
      <c r="L7" s="323">
        <v>850</v>
      </c>
      <c r="M7" s="324">
        <f t="shared" si="1"/>
        <v>58.139999999999986</v>
      </c>
      <c r="O7" s="277">
        <f>L5/O6</f>
        <v>229.59183673469389</v>
      </c>
      <c r="P7" s="278" t="s">
        <v>58</v>
      </c>
    </row>
    <row r="8" spans="2:17" outlineLevel="2">
      <c r="B8" s="287" t="s">
        <v>11</v>
      </c>
      <c r="C8" s="321">
        <v>0</v>
      </c>
      <c r="D8" s="321">
        <v>0</v>
      </c>
      <c r="E8" s="321">
        <v>0</v>
      </c>
      <c r="F8" s="321">
        <v>0</v>
      </c>
      <c r="G8" s="321">
        <v>0</v>
      </c>
      <c r="H8" s="321">
        <v>0</v>
      </c>
      <c r="I8" s="321">
        <v>0</v>
      </c>
      <c r="J8" s="321">
        <v>0</v>
      </c>
      <c r="K8" s="322">
        <f t="shared" si="0"/>
        <v>0</v>
      </c>
      <c r="L8" s="323">
        <v>0</v>
      </c>
      <c r="M8" s="324">
        <f t="shared" si="1"/>
        <v>0</v>
      </c>
      <c r="O8" s="277">
        <v>281</v>
      </c>
      <c r="P8" s="278" t="s">
        <v>78</v>
      </c>
    </row>
    <row r="9" spans="2:17" hidden="1" outlineLevel="2">
      <c r="B9" s="287" t="s">
        <v>12</v>
      </c>
      <c r="C9" s="321">
        <v>0</v>
      </c>
      <c r="D9" s="321">
        <v>0</v>
      </c>
      <c r="E9" s="321">
        <v>0</v>
      </c>
      <c r="F9" s="321">
        <v>0</v>
      </c>
      <c r="G9" s="321">
        <v>0</v>
      </c>
      <c r="H9" s="321">
        <v>0</v>
      </c>
      <c r="K9" s="322">
        <f>SUM(C9:H9)</f>
        <v>0</v>
      </c>
      <c r="L9" s="323">
        <v>0</v>
      </c>
      <c r="M9" s="324">
        <f t="shared" ref="M9" si="2">(L9-K9)</f>
        <v>0</v>
      </c>
      <c r="O9" s="279">
        <v>17</v>
      </c>
      <c r="P9" s="278" t="s">
        <v>79</v>
      </c>
    </row>
    <row r="10" spans="2:17" outlineLevel="1">
      <c r="B10" s="297" t="s">
        <v>3</v>
      </c>
      <c r="C10" s="327">
        <f>SUM(C4:C9)</f>
        <v>1203</v>
      </c>
      <c r="D10" s="327">
        <f>SUM(D4:D9)</f>
        <v>5418</v>
      </c>
      <c r="E10" s="327">
        <f t="shared" ref="E10:H10" si="3">SUM(E4:E9)</f>
        <v>4377</v>
      </c>
      <c r="F10" s="327">
        <f>SUM(F4:F9)</f>
        <v>10136</v>
      </c>
      <c r="G10" s="327">
        <f>SUM(G4:G9)</f>
        <v>14757</v>
      </c>
      <c r="H10" s="327">
        <f t="shared" si="3"/>
        <v>20927</v>
      </c>
      <c r="I10" s="327">
        <f>SUM(I4:I9)</f>
        <v>5871.86</v>
      </c>
      <c r="J10" s="327">
        <f>SUM(J4:J9)</f>
        <v>908.14</v>
      </c>
      <c r="K10" s="328">
        <f>SUM(K4:K9)</f>
        <v>63598</v>
      </c>
      <c r="L10" s="329">
        <f>SUM(L4:L9)</f>
        <v>61325</v>
      </c>
      <c r="M10" s="330">
        <f>(K10-L10)</f>
        <v>2273</v>
      </c>
      <c r="O10" s="279">
        <v>88</v>
      </c>
      <c r="P10" s="278" t="s">
        <v>80</v>
      </c>
      <c r="Q10" s="331"/>
    </row>
    <row r="11" spans="2:17">
      <c r="B11" s="372" t="s">
        <v>5</v>
      </c>
      <c r="C11" s="332"/>
      <c r="D11" s="332"/>
      <c r="E11" s="332"/>
      <c r="F11" s="332"/>
      <c r="G11" s="332"/>
      <c r="H11" s="332"/>
      <c r="I11" s="332"/>
      <c r="J11" s="332"/>
      <c r="K11" s="322"/>
      <c r="L11" s="323"/>
      <c r="M11" s="324"/>
    </row>
    <row r="12" spans="2:17" ht="17" thickBot="1">
      <c r="B12" s="287" t="s">
        <v>13</v>
      </c>
      <c r="C12" s="333">
        <f>Revenue!I2+Revenue!I3</f>
        <v>62</v>
      </c>
      <c r="D12" s="333">
        <v>0</v>
      </c>
      <c r="E12" s="333">
        <v>0</v>
      </c>
      <c r="F12" s="333">
        <v>31</v>
      </c>
      <c r="G12" s="333">
        <f>(31+186)</f>
        <v>217</v>
      </c>
      <c r="H12" s="333">
        <v>112</v>
      </c>
      <c r="I12" s="333">
        <v>0</v>
      </c>
      <c r="J12" s="333">
        <v>0</v>
      </c>
      <c r="K12" s="322">
        <f>SUM(C12:J12)</f>
        <v>422</v>
      </c>
      <c r="L12" s="323">
        <f>(10*O14)</f>
        <v>310</v>
      </c>
      <c r="M12" s="324">
        <f>K12-L12</f>
        <v>112</v>
      </c>
    </row>
    <row r="13" spans="2:17" ht="17" thickBot="1">
      <c r="B13" s="287" t="s">
        <v>14</v>
      </c>
      <c r="C13" s="333">
        <f>Revenue!J3</f>
        <v>100</v>
      </c>
      <c r="D13" s="333">
        <v>0</v>
      </c>
      <c r="E13" s="333">
        <v>0</v>
      </c>
      <c r="F13" s="333">
        <v>100</v>
      </c>
      <c r="G13" s="333">
        <f>(100+100)</f>
        <v>200</v>
      </c>
      <c r="H13" s="333">
        <v>700</v>
      </c>
      <c r="I13" s="333">
        <v>0</v>
      </c>
      <c r="J13" s="333">
        <v>0</v>
      </c>
      <c r="K13" s="322">
        <f>SUM(C13:J13)</f>
        <v>1100</v>
      </c>
      <c r="L13" s="323">
        <f>(5*O16)</f>
        <v>500</v>
      </c>
      <c r="M13" s="324">
        <f t="shared" ref="M12:M14" si="4">K13-L13</f>
        <v>600</v>
      </c>
      <c r="O13" s="393" t="s">
        <v>65</v>
      </c>
      <c r="P13" s="394"/>
    </row>
    <row r="14" spans="2:17">
      <c r="B14" s="287" t="s">
        <v>15</v>
      </c>
      <c r="C14" s="333">
        <v>0</v>
      </c>
      <c r="D14" s="333">
        <v>0</v>
      </c>
      <c r="E14" s="333">
        <v>0</v>
      </c>
      <c r="F14" s="333">
        <v>0</v>
      </c>
      <c r="G14" s="333">
        <v>0</v>
      </c>
      <c r="H14" s="333">
        <v>0</v>
      </c>
      <c r="I14" s="333">
        <v>0</v>
      </c>
      <c r="J14" s="333">
        <v>0</v>
      </c>
      <c r="K14" s="322">
        <f>SUM(C14:J14)</f>
        <v>0</v>
      </c>
      <c r="L14" s="323">
        <f>(2*O14)</f>
        <v>62</v>
      </c>
      <c r="M14" s="324">
        <f t="shared" si="4"/>
        <v>-62</v>
      </c>
      <c r="O14" s="334">
        <v>31</v>
      </c>
      <c r="P14" s="335" t="s">
        <v>61</v>
      </c>
    </row>
    <row r="15" spans="2:17">
      <c r="B15" s="298" t="s">
        <v>4</v>
      </c>
      <c r="C15" s="327">
        <f>SUM(C12:C14)</f>
        <v>162</v>
      </c>
      <c r="D15" s="327">
        <f>SUM(D12:D14)</f>
        <v>0</v>
      </c>
      <c r="E15" s="327">
        <f t="shared" ref="E15:J15" si="5">SUM(E12:E14)</f>
        <v>0</v>
      </c>
      <c r="F15" s="327">
        <f t="shared" si="5"/>
        <v>131</v>
      </c>
      <c r="G15" s="327">
        <f t="shared" si="5"/>
        <v>417</v>
      </c>
      <c r="H15" s="327">
        <f t="shared" si="5"/>
        <v>812</v>
      </c>
      <c r="I15" s="327">
        <f t="shared" si="5"/>
        <v>0</v>
      </c>
      <c r="J15" s="327">
        <f t="shared" si="5"/>
        <v>0</v>
      </c>
      <c r="K15" s="336">
        <f>SUM(K12:K14)</f>
        <v>1522</v>
      </c>
      <c r="L15" s="337">
        <f>SUM(L12:L14)</f>
        <v>872</v>
      </c>
      <c r="M15" s="338">
        <f>(K15-L15)</f>
        <v>650</v>
      </c>
      <c r="O15" s="339">
        <v>1200</v>
      </c>
      <c r="P15" s="340" t="s">
        <v>56</v>
      </c>
    </row>
    <row r="16" spans="2:17">
      <c r="B16" s="292"/>
      <c r="C16" s="341"/>
      <c r="D16" s="341"/>
      <c r="E16" s="341"/>
      <c r="F16" s="341"/>
      <c r="G16" s="341"/>
      <c r="H16" s="341"/>
      <c r="I16" s="341"/>
      <c r="J16" s="341"/>
      <c r="K16" s="322"/>
      <c r="L16" s="323"/>
      <c r="M16" s="324"/>
      <c r="O16" s="342">
        <v>100</v>
      </c>
      <c r="P16" s="343" t="s">
        <v>57</v>
      </c>
    </row>
    <row r="17" spans="2:16" ht="17" thickBot="1">
      <c r="B17" s="299" t="s">
        <v>2993</v>
      </c>
      <c r="C17" s="344">
        <f>(C10-C15)</f>
        <v>1041</v>
      </c>
      <c r="D17" s="344">
        <f>(D10-D15)</f>
        <v>5418</v>
      </c>
      <c r="E17" s="344">
        <f>(E10-E15)</f>
        <v>4377</v>
      </c>
      <c r="F17" s="344">
        <f t="shared" ref="F17:J17" si="6">(F10-F15)</f>
        <v>10005</v>
      </c>
      <c r="G17" s="344">
        <f>(G10-G15)</f>
        <v>14340</v>
      </c>
      <c r="H17" s="344">
        <f t="shared" si="6"/>
        <v>20115</v>
      </c>
      <c r="I17" s="344">
        <f t="shared" si="6"/>
        <v>5871.86</v>
      </c>
      <c r="J17" s="344">
        <f t="shared" si="6"/>
        <v>908.14</v>
      </c>
      <c r="K17" s="345">
        <f>(K10-K15)</f>
        <v>62076</v>
      </c>
      <c r="L17" s="346">
        <f>(L10-L15)</f>
        <v>60453</v>
      </c>
      <c r="M17" s="347">
        <f>(M10-M15)</f>
        <v>1623</v>
      </c>
      <c r="O17" s="339">
        <v>225</v>
      </c>
      <c r="P17" s="340" t="s">
        <v>58</v>
      </c>
    </row>
    <row r="18" spans="2:16" ht="18" thickTop="1" thickBot="1">
      <c r="B18" s="288"/>
      <c r="C18" s="332"/>
      <c r="D18" s="332"/>
      <c r="E18" s="332"/>
      <c r="F18" s="332"/>
      <c r="G18" s="332"/>
      <c r="H18" s="332"/>
      <c r="I18" s="332"/>
      <c r="J18" s="332"/>
      <c r="K18" s="348"/>
      <c r="L18" s="349"/>
      <c r="M18" s="350"/>
      <c r="O18" s="351">
        <v>25</v>
      </c>
      <c r="P18" s="352" t="s">
        <v>79</v>
      </c>
    </row>
    <row r="19" spans="2:16">
      <c r="B19" s="373" t="s">
        <v>51</v>
      </c>
      <c r="C19" s="380"/>
      <c r="D19" s="380"/>
      <c r="E19" s="380"/>
      <c r="F19" s="380"/>
      <c r="G19" s="380"/>
      <c r="H19" s="380"/>
      <c r="I19" s="380"/>
      <c r="J19" s="380"/>
      <c r="K19" s="381"/>
      <c r="L19" s="382"/>
      <c r="M19" s="383"/>
    </row>
    <row r="20" spans="2:16" s="274" customFormat="1" outlineLevel="1">
      <c r="B20" s="372" t="s">
        <v>17</v>
      </c>
      <c r="C20" s="353"/>
      <c r="D20" s="353"/>
      <c r="E20" s="353"/>
      <c r="F20" s="353"/>
      <c r="G20" s="353"/>
      <c r="H20" s="353"/>
      <c r="I20" s="353"/>
      <c r="J20" s="353"/>
      <c r="K20" s="354"/>
      <c r="L20" s="355"/>
      <c r="M20" s="356"/>
    </row>
    <row r="21" spans="2:16" outlineLevel="2">
      <c r="B21" s="287" t="s">
        <v>18</v>
      </c>
      <c r="C21" s="321">
        <v>0</v>
      </c>
      <c r="D21" s="321">
        <v>0</v>
      </c>
      <c r="E21" s="321">
        <v>0</v>
      </c>
      <c r="F21" s="321">
        <v>0</v>
      </c>
      <c r="G21" s="321">
        <v>0</v>
      </c>
      <c r="H21" s="321">
        <v>0</v>
      </c>
      <c r="I21" s="321">
        <f>Expenses!H8</f>
        <v>32358.679999999993</v>
      </c>
      <c r="J21" s="321">
        <v>0</v>
      </c>
      <c r="K21" s="322">
        <f>SUM(C21:J21)</f>
        <v>32358.679999999993</v>
      </c>
      <c r="L21" s="323">
        <v>20000</v>
      </c>
      <c r="M21" s="324">
        <f>K21-L21</f>
        <v>12358.679999999993</v>
      </c>
    </row>
    <row r="22" spans="2:16" outlineLevel="2">
      <c r="B22" s="287" t="s">
        <v>19</v>
      </c>
      <c r="C22" s="321">
        <v>0</v>
      </c>
      <c r="D22" s="321">
        <v>0</v>
      </c>
      <c r="E22" s="321">
        <v>0</v>
      </c>
      <c r="F22" s="321">
        <v>0</v>
      </c>
      <c r="G22" s="321">
        <v>0</v>
      </c>
      <c r="H22" s="321">
        <v>0</v>
      </c>
      <c r="I22" s="321">
        <v>0</v>
      </c>
      <c r="J22" s="321">
        <v>0</v>
      </c>
      <c r="K22" s="322">
        <f t="shared" ref="K22:K25" si="7">SUM(C22:J22)</f>
        <v>0</v>
      </c>
      <c r="L22" s="323">
        <v>600</v>
      </c>
      <c r="M22" s="324">
        <f t="shared" ref="M22:M25" si="8">K22-L22</f>
        <v>-600</v>
      </c>
    </row>
    <row r="23" spans="2:16" outlineLevel="2">
      <c r="B23" s="287" t="s">
        <v>20</v>
      </c>
      <c r="C23" s="321">
        <v>0</v>
      </c>
      <c r="D23" s="321">
        <v>0</v>
      </c>
      <c r="E23" s="321">
        <v>0</v>
      </c>
      <c r="F23" s="321">
        <v>0</v>
      </c>
      <c r="G23" s="321">
        <v>0</v>
      </c>
      <c r="H23" s="321">
        <v>0</v>
      </c>
      <c r="I23" s="321">
        <v>0</v>
      </c>
      <c r="J23" s="321">
        <v>0</v>
      </c>
      <c r="K23" s="322">
        <f t="shared" si="7"/>
        <v>0</v>
      </c>
      <c r="L23" s="323">
        <v>4800</v>
      </c>
      <c r="M23" s="324">
        <f t="shared" si="8"/>
        <v>-4800</v>
      </c>
    </row>
    <row r="24" spans="2:16" outlineLevel="2">
      <c r="B24" s="287" t="s">
        <v>21</v>
      </c>
      <c r="C24" s="321">
        <v>0</v>
      </c>
      <c r="D24" s="321">
        <v>0</v>
      </c>
      <c r="E24" s="321">
        <v>0</v>
      </c>
      <c r="F24" s="321">
        <v>0</v>
      </c>
      <c r="G24" s="321">
        <v>0</v>
      </c>
      <c r="H24" s="321">
        <v>0</v>
      </c>
      <c r="I24" s="321">
        <f>Expenses!H23</f>
        <v>4208.72</v>
      </c>
      <c r="J24" s="321">
        <v>0</v>
      </c>
      <c r="K24" s="322">
        <f t="shared" si="7"/>
        <v>4208.72</v>
      </c>
      <c r="L24" s="323">
        <v>12300</v>
      </c>
      <c r="M24" s="324">
        <f t="shared" si="8"/>
        <v>-8091.28</v>
      </c>
    </row>
    <row r="25" spans="2:16" outlineLevel="2">
      <c r="B25" s="287" t="s">
        <v>22</v>
      </c>
      <c r="C25" s="321">
        <v>0</v>
      </c>
      <c r="D25" s="321">
        <v>0</v>
      </c>
      <c r="E25" s="321">
        <v>0</v>
      </c>
      <c r="F25" s="321">
        <v>0</v>
      </c>
      <c r="G25" s="321">
        <v>0</v>
      </c>
      <c r="H25" s="321">
        <v>0</v>
      </c>
      <c r="I25" s="321">
        <f>Expenses!H28</f>
        <v>7000</v>
      </c>
      <c r="J25" s="321">
        <v>0</v>
      </c>
      <c r="K25" s="322">
        <f t="shared" si="7"/>
        <v>7000</v>
      </c>
      <c r="L25" s="323">
        <v>3000</v>
      </c>
      <c r="M25" s="324">
        <f t="shared" si="8"/>
        <v>4000</v>
      </c>
    </row>
    <row r="26" spans="2:16" outlineLevel="1">
      <c r="B26" s="297" t="s">
        <v>46</v>
      </c>
      <c r="C26" s="327">
        <f>SUM(C21:C25)</f>
        <v>0</v>
      </c>
      <c r="D26" s="327">
        <f>SUM(D21:D25)</f>
        <v>0</v>
      </c>
      <c r="E26" s="327">
        <f>SUM(E21:E25)</f>
        <v>0</v>
      </c>
      <c r="F26" s="327">
        <f>SUM(F21:F25)</f>
        <v>0</v>
      </c>
      <c r="G26" s="327">
        <f t="shared" ref="G26:M26" si="9">SUM(G21:G25)</f>
        <v>0</v>
      </c>
      <c r="H26" s="327">
        <f t="shared" si="9"/>
        <v>0</v>
      </c>
      <c r="I26" s="327">
        <f>SUM(I21:I25)</f>
        <v>43567.399999999994</v>
      </c>
      <c r="J26" s="327">
        <f t="shared" si="9"/>
        <v>0</v>
      </c>
      <c r="K26" s="336">
        <f>SUM(K21:K25)</f>
        <v>43567.399999999994</v>
      </c>
      <c r="L26" s="337">
        <f>SUM(L21:L25)</f>
        <v>40700</v>
      </c>
      <c r="M26" s="338">
        <f>(K26-L26)</f>
        <v>2867.3999999999942</v>
      </c>
    </row>
    <row r="27" spans="2:16" outlineLevel="1">
      <c r="B27" s="372" t="s">
        <v>23</v>
      </c>
      <c r="C27" s="332"/>
      <c r="D27" s="332"/>
      <c r="E27" s="332"/>
      <c r="F27" s="332"/>
      <c r="G27" s="332"/>
      <c r="H27" s="332"/>
      <c r="I27" s="332"/>
      <c r="J27" s="332"/>
      <c r="K27" s="322"/>
      <c r="L27" s="323"/>
      <c r="M27" s="324"/>
    </row>
    <row r="28" spans="2:16" outlineLevel="2">
      <c r="B28" s="287" t="s">
        <v>24</v>
      </c>
      <c r="C28" s="321">
        <v>0</v>
      </c>
      <c r="D28" s="321">
        <v>0</v>
      </c>
      <c r="E28" s="321">
        <v>0</v>
      </c>
      <c r="F28" s="333">
        <v>0</v>
      </c>
      <c r="G28" s="333">
        <v>0</v>
      </c>
      <c r="H28" s="333">
        <v>0</v>
      </c>
      <c r="I28" s="333">
        <v>0</v>
      </c>
      <c r="J28" s="333">
        <v>0</v>
      </c>
      <c r="K28" s="322">
        <f>SUM(C28:J28)</f>
        <v>0</v>
      </c>
      <c r="L28" s="323">
        <v>250</v>
      </c>
      <c r="M28" s="324">
        <f>K28-L28</f>
        <v>-250</v>
      </c>
    </row>
    <row r="29" spans="2:16" outlineLevel="2">
      <c r="B29" s="287" t="s">
        <v>25</v>
      </c>
      <c r="C29" s="321">
        <v>0</v>
      </c>
      <c r="D29" s="321">
        <v>0</v>
      </c>
      <c r="E29" s="321">
        <f>Expenses!G36</f>
        <v>400</v>
      </c>
      <c r="F29" s="333">
        <v>0</v>
      </c>
      <c r="G29" s="333">
        <v>0</v>
      </c>
      <c r="H29" s="333">
        <f>(Expenses!G37+Expenses!G38)</f>
        <v>1425.88</v>
      </c>
      <c r="I29" s="333">
        <v>0</v>
      </c>
      <c r="J29" s="333">
        <v>0</v>
      </c>
      <c r="K29" s="322">
        <f t="shared" ref="K29:K43" si="10">SUM(C29:J29)</f>
        <v>1825.88</v>
      </c>
      <c r="L29" s="323">
        <v>2500</v>
      </c>
      <c r="M29" s="324">
        <f t="shared" ref="M29:M43" si="11">K29-L29</f>
        <v>-674.11999999999989</v>
      </c>
    </row>
    <row r="30" spans="2:16" outlineLevel="2">
      <c r="B30" s="287" t="s">
        <v>26</v>
      </c>
      <c r="C30" s="321">
        <v>0</v>
      </c>
      <c r="D30" s="321">
        <v>0</v>
      </c>
      <c r="E30" s="321">
        <v>0</v>
      </c>
      <c r="F30" s="333">
        <v>0</v>
      </c>
      <c r="G30" s="333">
        <v>0</v>
      </c>
      <c r="H30" s="333">
        <v>0</v>
      </c>
      <c r="I30" s="333">
        <f>Expenses!H44</f>
        <v>130.86000000000001</v>
      </c>
      <c r="J30" s="333">
        <v>0</v>
      </c>
      <c r="K30" s="322">
        <f t="shared" si="10"/>
        <v>130.86000000000001</v>
      </c>
      <c r="L30" s="323">
        <v>250</v>
      </c>
      <c r="M30" s="324">
        <f t="shared" si="11"/>
        <v>-119.13999999999999</v>
      </c>
    </row>
    <row r="31" spans="2:16" outlineLevel="2">
      <c r="B31" s="287" t="s">
        <v>27</v>
      </c>
      <c r="C31" s="321">
        <v>0</v>
      </c>
      <c r="D31" s="321">
        <v>0</v>
      </c>
      <c r="E31" s="321">
        <v>0</v>
      </c>
      <c r="F31" s="333">
        <v>0</v>
      </c>
      <c r="G31" s="333">
        <v>0</v>
      </c>
      <c r="H31" s="333">
        <v>0</v>
      </c>
      <c r="I31" s="333">
        <f>Expenses!H63</f>
        <v>1699.09</v>
      </c>
      <c r="J31" s="333">
        <v>0</v>
      </c>
      <c r="K31" s="322">
        <f t="shared" si="10"/>
        <v>1699.09</v>
      </c>
      <c r="L31" s="323">
        <v>3000</v>
      </c>
      <c r="M31" s="324">
        <f t="shared" si="11"/>
        <v>-1300.9100000000001</v>
      </c>
    </row>
    <row r="32" spans="2:16" outlineLevel="2">
      <c r="B32" s="287" t="s">
        <v>139</v>
      </c>
      <c r="C32" s="321">
        <v>0</v>
      </c>
      <c r="D32" s="321">
        <v>0</v>
      </c>
      <c r="E32" s="321">
        <v>0</v>
      </c>
      <c r="F32" s="333">
        <v>0</v>
      </c>
      <c r="G32" s="333">
        <v>0</v>
      </c>
      <c r="H32" s="333">
        <f>Expenses!H69</f>
        <v>878.41</v>
      </c>
      <c r="I32" s="333">
        <v>0</v>
      </c>
      <c r="J32" s="333">
        <v>0</v>
      </c>
      <c r="K32" s="322">
        <f t="shared" si="10"/>
        <v>878.41</v>
      </c>
      <c r="L32" s="323">
        <v>1000</v>
      </c>
      <c r="M32" s="324">
        <f t="shared" si="11"/>
        <v>-121.59000000000003</v>
      </c>
    </row>
    <row r="33" spans="2:13" outlineLevel="2">
      <c r="B33" s="287" t="s">
        <v>90</v>
      </c>
      <c r="C33" s="321">
        <v>0</v>
      </c>
      <c r="D33" s="321">
        <v>0</v>
      </c>
      <c r="E33" s="321">
        <v>0</v>
      </c>
      <c r="F33" s="333">
        <v>0</v>
      </c>
      <c r="G33" s="333">
        <f>SUM(Expenses!G72:G80)</f>
        <v>1419.81</v>
      </c>
      <c r="H33" s="333">
        <v>0</v>
      </c>
      <c r="I33" s="333">
        <v>0</v>
      </c>
      <c r="J33" s="333">
        <v>0</v>
      </c>
      <c r="K33" s="322">
        <f t="shared" si="10"/>
        <v>1419.81</v>
      </c>
      <c r="L33" s="323">
        <v>1500</v>
      </c>
      <c r="M33" s="324">
        <f t="shared" si="11"/>
        <v>-80.190000000000055</v>
      </c>
    </row>
    <row r="34" spans="2:13" outlineLevel="2">
      <c r="B34" s="287" t="s">
        <v>29</v>
      </c>
      <c r="C34" s="321">
        <v>0</v>
      </c>
      <c r="D34" s="321">
        <v>0</v>
      </c>
      <c r="E34" s="321">
        <v>0</v>
      </c>
      <c r="F34" s="333">
        <v>0</v>
      </c>
      <c r="G34" s="333">
        <v>0</v>
      </c>
      <c r="H34" s="333">
        <v>0</v>
      </c>
      <c r="I34" s="333">
        <f>Expenses!H83</f>
        <v>0</v>
      </c>
      <c r="J34" s="333">
        <v>0</v>
      </c>
      <c r="K34" s="322">
        <f t="shared" si="10"/>
        <v>0</v>
      </c>
      <c r="L34" s="323">
        <v>100</v>
      </c>
      <c r="M34" s="324">
        <f t="shared" si="11"/>
        <v>-100</v>
      </c>
    </row>
    <row r="35" spans="2:13" outlineLevel="2">
      <c r="B35" s="287" t="s">
        <v>30</v>
      </c>
      <c r="C35" s="321">
        <v>0</v>
      </c>
      <c r="D35" s="321">
        <v>0</v>
      </c>
      <c r="E35" s="321">
        <v>0</v>
      </c>
      <c r="F35" s="333">
        <v>0</v>
      </c>
      <c r="G35" s="333">
        <v>0</v>
      </c>
      <c r="H35" s="333">
        <f>Expenses!H87</f>
        <v>2000</v>
      </c>
      <c r="I35" s="333">
        <v>0</v>
      </c>
      <c r="J35" s="333">
        <v>0</v>
      </c>
      <c r="K35" s="322">
        <f t="shared" si="10"/>
        <v>2000</v>
      </c>
      <c r="L35" s="323">
        <v>1500</v>
      </c>
      <c r="M35" s="324">
        <f>K35-L35</f>
        <v>500</v>
      </c>
    </row>
    <row r="36" spans="2:13" outlineLevel="2">
      <c r="B36" s="287" t="s">
        <v>31</v>
      </c>
      <c r="C36" s="321">
        <v>0</v>
      </c>
      <c r="D36" s="321">
        <v>0</v>
      </c>
      <c r="E36" s="321">
        <v>0</v>
      </c>
      <c r="F36" s="333">
        <v>0</v>
      </c>
      <c r="G36" s="333">
        <v>0</v>
      </c>
      <c r="H36" s="333">
        <v>0</v>
      </c>
      <c r="I36" s="333">
        <v>0</v>
      </c>
      <c r="J36" s="333">
        <v>0</v>
      </c>
      <c r="K36" s="322">
        <f t="shared" si="10"/>
        <v>0</v>
      </c>
      <c r="L36" s="323">
        <v>540</v>
      </c>
      <c r="M36" s="324">
        <f t="shared" si="11"/>
        <v>-540</v>
      </c>
    </row>
    <row r="37" spans="2:13" outlineLevel="2">
      <c r="B37" s="287" t="s">
        <v>32</v>
      </c>
      <c r="C37" s="321">
        <v>0</v>
      </c>
      <c r="D37" s="321">
        <v>0</v>
      </c>
      <c r="E37" s="321">
        <v>0</v>
      </c>
      <c r="F37" s="333">
        <v>0</v>
      </c>
      <c r="G37" s="333">
        <v>0</v>
      </c>
      <c r="H37" s="333">
        <f>Expenses!H93</f>
        <v>90</v>
      </c>
      <c r="I37" s="333">
        <v>0</v>
      </c>
      <c r="J37" s="333">
        <v>0</v>
      </c>
      <c r="K37" s="322">
        <f t="shared" si="10"/>
        <v>90</v>
      </c>
      <c r="L37" s="323">
        <v>100</v>
      </c>
      <c r="M37" s="324">
        <f t="shared" si="11"/>
        <v>-10</v>
      </c>
    </row>
    <row r="38" spans="2:13" outlineLevel="2">
      <c r="B38" s="287" t="s">
        <v>33</v>
      </c>
      <c r="C38" s="321">
        <v>0</v>
      </c>
      <c r="D38" s="321">
        <v>0</v>
      </c>
      <c r="E38" s="321">
        <v>0</v>
      </c>
      <c r="F38" s="333">
        <v>0</v>
      </c>
      <c r="G38" s="333">
        <v>0</v>
      </c>
      <c r="H38" s="333">
        <v>0</v>
      </c>
      <c r="I38" s="333">
        <f>Expenses!H96</f>
        <v>20.98</v>
      </c>
      <c r="J38" s="333">
        <v>0</v>
      </c>
      <c r="K38" s="322">
        <f t="shared" si="10"/>
        <v>20.98</v>
      </c>
      <c r="L38" s="323">
        <v>50</v>
      </c>
      <c r="M38" s="324">
        <f t="shared" si="11"/>
        <v>-29.02</v>
      </c>
    </row>
    <row r="39" spans="2:13" outlineLevel="2">
      <c r="B39" s="287" t="s">
        <v>34</v>
      </c>
      <c r="C39" s="321">
        <v>0</v>
      </c>
      <c r="D39" s="321">
        <v>0</v>
      </c>
      <c r="E39" s="321">
        <v>0</v>
      </c>
      <c r="F39" s="333">
        <v>0</v>
      </c>
      <c r="G39" s="333">
        <v>0</v>
      </c>
      <c r="H39" s="333">
        <v>0</v>
      </c>
      <c r="I39" s="333">
        <v>0</v>
      </c>
      <c r="J39" s="333">
        <v>0</v>
      </c>
      <c r="K39" s="322">
        <f t="shared" si="10"/>
        <v>0</v>
      </c>
      <c r="L39" s="323">
        <v>50</v>
      </c>
      <c r="M39" s="324">
        <f t="shared" si="11"/>
        <v>-50</v>
      </c>
    </row>
    <row r="40" spans="2:13" outlineLevel="2">
      <c r="B40" s="287" t="s">
        <v>35</v>
      </c>
      <c r="C40" s="321">
        <v>0</v>
      </c>
      <c r="D40" s="321">
        <v>0</v>
      </c>
      <c r="E40" s="321">
        <v>0</v>
      </c>
      <c r="F40" s="333">
        <v>0</v>
      </c>
      <c r="G40" s="333">
        <v>0</v>
      </c>
      <c r="H40" s="333">
        <f>(Expenses!G103+Expenses!G102)</f>
        <v>175</v>
      </c>
      <c r="I40" s="333">
        <f>Expenses!G104</f>
        <v>29.39</v>
      </c>
      <c r="J40" s="333">
        <v>0</v>
      </c>
      <c r="K40" s="322">
        <f t="shared" si="10"/>
        <v>204.39</v>
      </c>
      <c r="L40" s="323">
        <v>500</v>
      </c>
      <c r="M40" s="324">
        <f t="shared" si="11"/>
        <v>-295.61</v>
      </c>
    </row>
    <row r="41" spans="2:13" outlineLevel="2">
      <c r="B41" s="287" t="s">
        <v>36</v>
      </c>
      <c r="C41" s="321">
        <v>0</v>
      </c>
      <c r="D41" s="321">
        <v>0</v>
      </c>
      <c r="E41" s="321">
        <v>0</v>
      </c>
      <c r="F41" s="333">
        <v>0</v>
      </c>
      <c r="G41" s="333">
        <v>0</v>
      </c>
      <c r="H41" s="333">
        <v>0</v>
      </c>
      <c r="I41" s="333">
        <f>Expenses!G108</f>
        <v>600</v>
      </c>
      <c r="J41" s="333">
        <f>Expenses!G109</f>
        <v>900</v>
      </c>
      <c r="K41" s="322">
        <f t="shared" si="10"/>
        <v>1500</v>
      </c>
      <c r="L41" s="323">
        <v>1500</v>
      </c>
      <c r="M41" s="324">
        <f t="shared" si="11"/>
        <v>0</v>
      </c>
    </row>
    <row r="42" spans="2:13" outlineLevel="2">
      <c r="B42" s="287" t="s">
        <v>62</v>
      </c>
      <c r="C42" s="321">
        <v>0</v>
      </c>
      <c r="D42" s="321">
        <v>0</v>
      </c>
      <c r="E42" s="321">
        <v>0</v>
      </c>
      <c r="F42" s="333">
        <v>0</v>
      </c>
      <c r="G42" s="333">
        <v>0</v>
      </c>
      <c r="H42" s="333">
        <v>0</v>
      </c>
      <c r="I42" s="333">
        <v>0</v>
      </c>
      <c r="J42" s="333">
        <v>0</v>
      </c>
      <c r="K42" s="322">
        <f>SUM(C42:J42)</f>
        <v>0</v>
      </c>
      <c r="L42" s="323">
        <v>50</v>
      </c>
      <c r="M42" s="324">
        <f t="shared" si="11"/>
        <v>-50</v>
      </c>
    </row>
    <row r="43" spans="2:13" outlineLevel="2">
      <c r="B43" s="287" t="s">
        <v>37</v>
      </c>
      <c r="C43" s="321">
        <v>0</v>
      </c>
      <c r="D43" s="321">
        <v>0</v>
      </c>
      <c r="E43" s="321">
        <v>0</v>
      </c>
      <c r="F43" s="333">
        <v>0</v>
      </c>
      <c r="G43" s="333">
        <v>0</v>
      </c>
      <c r="H43" s="333">
        <v>0</v>
      </c>
      <c r="I43" s="333">
        <v>0</v>
      </c>
      <c r="J43" s="333">
        <v>0</v>
      </c>
      <c r="K43" s="322">
        <f t="shared" si="10"/>
        <v>0</v>
      </c>
      <c r="L43" s="323">
        <v>50</v>
      </c>
      <c r="M43" s="324">
        <f t="shared" si="11"/>
        <v>-50</v>
      </c>
    </row>
    <row r="44" spans="2:13" outlineLevel="1">
      <c r="B44" s="297" t="s">
        <v>47</v>
      </c>
      <c r="C44" s="327">
        <f>SUM(C28:C43)</f>
        <v>0</v>
      </c>
      <c r="D44" s="327">
        <f>SUM(D28:D43)</f>
        <v>0</v>
      </c>
      <c r="E44" s="327">
        <f>SUM(E28:E43)</f>
        <v>400</v>
      </c>
      <c r="F44" s="327">
        <f>SUM(F28:F43)</f>
        <v>0</v>
      </c>
      <c r="G44" s="327">
        <f>SUM(G28:G43)</f>
        <v>1419.81</v>
      </c>
      <c r="H44" s="327">
        <f>SUM(H28:H43)</f>
        <v>4569.29</v>
      </c>
      <c r="I44" s="327">
        <f t="shared" ref="I44:J44" si="12">SUM(I28:I43)</f>
        <v>2480.3199999999997</v>
      </c>
      <c r="J44" s="327">
        <f t="shared" si="12"/>
        <v>900</v>
      </c>
      <c r="K44" s="357">
        <f>SUM(K28:K43)</f>
        <v>9769.4199999999983</v>
      </c>
      <c r="L44" s="357">
        <f>SUM(L28:L43)</f>
        <v>12940</v>
      </c>
      <c r="M44" s="338">
        <f>(K44-L44)</f>
        <v>-3170.5800000000017</v>
      </c>
    </row>
    <row r="45" spans="2:13" outlineLevel="1">
      <c r="B45" s="372" t="s">
        <v>83</v>
      </c>
      <c r="C45" s="317"/>
      <c r="D45" s="317"/>
      <c r="E45" s="317"/>
      <c r="F45" s="317"/>
      <c r="G45" s="317"/>
      <c r="H45" s="317"/>
      <c r="I45" s="317"/>
      <c r="J45" s="317"/>
      <c r="K45" s="322"/>
      <c r="L45" s="323"/>
      <c r="M45" s="324"/>
    </row>
    <row r="46" spans="2:13" outlineLevel="2">
      <c r="B46" s="287" t="s">
        <v>82</v>
      </c>
      <c r="C46" s="321">
        <v>0</v>
      </c>
      <c r="D46" s="321">
        <v>0</v>
      </c>
      <c r="E46" s="321">
        <v>0</v>
      </c>
      <c r="F46" s="333">
        <v>0</v>
      </c>
      <c r="G46" s="333">
        <v>0</v>
      </c>
      <c r="H46" s="333">
        <f>Expenses!H120</f>
        <v>600</v>
      </c>
      <c r="I46" s="333">
        <v>0</v>
      </c>
      <c r="J46" s="333">
        <v>0</v>
      </c>
      <c r="K46" s="322">
        <f>SUM(C46:J46)</f>
        <v>600</v>
      </c>
      <c r="L46" s="323">
        <v>700</v>
      </c>
      <c r="M46" s="324">
        <f t="shared" ref="M46:M47" si="13">K46-L46</f>
        <v>-100</v>
      </c>
    </row>
    <row r="47" spans="2:13" outlineLevel="2">
      <c r="B47" s="287" t="s">
        <v>85</v>
      </c>
      <c r="C47" s="321">
        <v>0</v>
      </c>
      <c r="D47" s="321">
        <v>0</v>
      </c>
      <c r="E47" s="321">
        <v>0</v>
      </c>
      <c r="F47" s="321">
        <v>0</v>
      </c>
      <c r="G47" s="333">
        <v>0</v>
      </c>
      <c r="H47" s="333">
        <v>0</v>
      </c>
      <c r="I47" s="333">
        <f>Expenses!H123</f>
        <v>917</v>
      </c>
      <c r="J47" s="333">
        <v>0</v>
      </c>
      <c r="K47" s="322">
        <f>SUM(C47:J47)</f>
        <v>917</v>
      </c>
      <c r="L47" s="323">
        <f>(7*100)+(7*31)</f>
        <v>917</v>
      </c>
      <c r="M47" s="324">
        <f t="shared" si="13"/>
        <v>0</v>
      </c>
    </row>
    <row r="48" spans="2:13" outlineLevel="1">
      <c r="B48" s="297" t="s">
        <v>84</v>
      </c>
      <c r="C48" s="327">
        <f t="shared" ref="C48:M48" si="14">SUM(C46:C47)</f>
        <v>0</v>
      </c>
      <c r="D48" s="327">
        <f t="shared" si="14"/>
        <v>0</v>
      </c>
      <c r="E48" s="327">
        <f t="shared" si="14"/>
        <v>0</v>
      </c>
      <c r="F48" s="327">
        <f t="shared" si="14"/>
        <v>0</v>
      </c>
      <c r="G48" s="327">
        <f t="shared" si="14"/>
        <v>0</v>
      </c>
      <c r="H48" s="327">
        <f t="shared" si="14"/>
        <v>600</v>
      </c>
      <c r="I48" s="327">
        <f>SUM(I46:I47)</f>
        <v>917</v>
      </c>
      <c r="J48" s="327">
        <f>SUM(J46:J47)</f>
        <v>0</v>
      </c>
      <c r="K48" s="358">
        <f>SUM(K46:K47)</f>
        <v>1517</v>
      </c>
      <c r="L48" s="337">
        <f t="shared" si="14"/>
        <v>1617</v>
      </c>
      <c r="M48" s="338">
        <f>(K48-L48)</f>
        <v>-100</v>
      </c>
    </row>
    <row r="49" spans="2:18" outlineLevel="1">
      <c r="B49" s="372" t="s">
        <v>38</v>
      </c>
      <c r="C49" s="332"/>
      <c r="D49" s="332"/>
      <c r="E49" s="332"/>
      <c r="F49" s="332"/>
      <c r="G49" s="332"/>
      <c r="H49" s="332"/>
      <c r="I49" s="332"/>
      <c r="J49" s="332"/>
      <c r="K49" s="322"/>
      <c r="L49" s="323"/>
      <c r="M49" s="324"/>
    </row>
    <row r="50" spans="2:18" outlineLevel="2">
      <c r="B50" s="287" t="s">
        <v>39</v>
      </c>
      <c r="C50" s="321">
        <v>0</v>
      </c>
      <c r="D50" s="333">
        <v>0</v>
      </c>
      <c r="E50" s="333">
        <f>Expenses!G127</f>
        <v>-10</v>
      </c>
      <c r="F50" s="333">
        <v>0</v>
      </c>
      <c r="G50" s="333">
        <f>Expenses!G128</f>
        <v>95</v>
      </c>
      <c r="H50" s="333">
        <f>Expenses!G129</f>
        <v>95</v>
      </c>
      <c r="I50" s="333">
        <f>Expenses!G130</f>
        <v>95</v>
      </c>
      <c r="J50" s="333">
        <f>(Expenses!G131+Expenses!G132+Expenses!G133)</f>
        <v>-285</v>
      </c>
      <c r="K50" s="322">
        <f>SUM(C50:J50)</f>
        <v>-10</v>
      </c>
      <c r="L50" s="323">
        <v>100</v>
      </c>
      <c r="M50" s="324">
        <f t="shared" ref="M50:M55" si="15">K50-L50</f>
        <v>-110</v>
      </c>
    </row>
    <row r="51" spans="2:18" outlineLevel="2">
      <c r="B51" s="287" t="s">
        <v>63</v>
      </c>
      <c r="C51" s="384">
        <f>'UPDATED Revenue '!N14</f>
        <v>37.6</v>
      </c>
      <c r="D51" s="384">
        <f>'UPDATED Revenue '!N68</f>
        <v>172.48999999999992</v>
      </c>
      <c r="E51" s="384">
        <f>'UPDATED Revenue '!N112</f>
        <v>139.29000000000002</v>
      </c>
      <c r="F51" s="384">
        <f>'UPDATED Revenue '!N220</f>
        <v>325.28999999999968</v>
      </c>
      <c r="G51" s="384">
        <f>'UPDATED Revenue '!N425</f>
        <v>478.35999999999967</v>
      </c>
      <c r="H51" s="333">
        <f>'UPDATED Revenue '!N839</f>
        <v>727.96000000000402</v>
      </c>
      <c r="I51" s="333">
        <v>0</v>
      </c>
      <c r="J51" s="333">
        <v>0</v>
      </c>
      <c r="K51" s="322">
        <f t="shared" ref="K51:K55" si="16">SUM(C51:J51)</f>
        <v>1880.9900000000034</v>
      </c>
      <c r="L51" s="323">
        <v>2000</v>
      </c>
      <c r="M51" s="324">
        <f>K51-L51</f>
        <v>-119.00999999999658</v>
      </c>
    </row>
    <row r="52" spans="2:18" outlineLevel="2">
      <c r="B52" s="287" t="s">
        <v>40</v>
      </c>
      <c r="C52" s="333">
        <v>0</v>
      </c>
      <c r="D52" s="333">
        <v>0</v>
      </c>
      <c r="E52" s="333">
        <v>0</v>
      </c>
      <c r="F52" s="333">
        <v>0</v>
      </c>
      <c r="G52" s="333">
        <f>Expenses!G146-3</f>
        <v>117</v>
      </c>
      <c r="H52" s="333">
        <v>70</v>
      </c>
      <c r="I52" s="333">
        <v>0</v>
      </c>
      <c r="J52" s="333">
        <v>0</v>
      </c>
      <c r="K52" s="322">
        <f t="shared" si="16"/>
        <v>187</v>
      </c>
      <c r="L52" s="323">
        <v>100</v>
      </c>
      <c r="M52" s="324">
        <f t="shared" si="15"/>
        <v>87</v>
      </c>
    </row>
    <row r="53" spans="2:18" outlineLevel="2">
      <c r="B53" s="287" t="s">
        <v>41</v>
      </c>
      <c r="C53" s="333">
        <v>0</v>
      </c>
      <c r="D53" s="333">
        <v>0</v>
      </c>
      <c r="E53" s="333">
        <v>0</v>
      </c>
      <c r="F53" s="333">
        <v>0</v>
      </c>
      <c r="G53" s="333">
        <v>0</v>
      </c>
      <c r="H53" s="333">
        <v>0</v>
      </c>
      <c r="I53" s="333">
        <v>0</v>
      </c>
      <c r="J53" s="333">
        <v>0</v>
      </c>
      <c r="K53" s="322">
        <f t="shared" si="16"/>
        <v>0</v>
      </c>
      <c r="L53" s="323">
        <v>50</v>
      </c>
      <c r="M53" s="324">
        <f t="shared" si="15"/>
        <v>-50</v>
      </c>
    </row>
    <row r="54" spans="2:18" outlineLevel="2">
      <c r="B54" s="287" t="s">
        <v>42</v>
      </c>
      <c r="C54" s="333">
        <v>0</v>
      </c>
      <c r="D54" s="333">
        <f>Expenses!H155</f>
        <v>100.97</v>
      </c>
      <c r="E54" s="321">
        <v>0</v>
      </c>
      <c r="F54" s="333">
        <v>0</v>
      </c>
      <c r="G54" s="333">
        <v>0</v>
      </c>
      <c r="H54" s="333">
        <v>0</v>
      </c>
      <c r="I54" s="333">
        <v>0</v>
      </c>
      <c r="J54" s="333">
        <v>0</v>
      </c>
      <c r="K54" s="322">
        <f t="shared" si="16"/>
        <v>100.97</v>
      </c>
      <c r="L54" s="323">
        <v>50</v>
      </c>
      <c r="M54" s="324">
        <f t="shared" si="15"/>
        <v>50.97</v>
      </c>
    </row>
    <row r="55" spans="2:18" outlineLevel="2">
      <c r="B55" s="287" t="s">
        <v>43</v>
      </c>
      <c r="C55" s="333">
        <v>0</v>
      </c>
      <c r="D55" s="333">
        <v>0</v>
      </c>
      <c r="E55" s="333">
        <v>0</v>
      </c>
      <c r="F55" s="333">
        <v>0</v>
      </c>
      <c r="G55" s="333">
        <v>0</v>
      </c>
      <c r="H55" s="333">
        <v>0</v>
      </c>
      <c r="I55" s="333">
        <v>0</v>
      </c>
      <c r="J55" s="333">
        <f>Expenses!H158</f>
        <v>400.32</v>
      </c>
      <c r="K55" s="322">
        <f t="shared" si="16"/>
        <v>400.32</v>
      </c>
      <c r="L55" s="323">
        <v>500</v>
      </c>
      <c r="M55" s="324">
        <f t="shared" si="15"/>
        <v>-99.68</v>
      </c>
    </row>
    <row r="56" spans="2:18" outlineLevel="1">
      <c r="B56" s="297" t="s">
        <v>54</v>
      </c>
      <c r="C56" s="359">
        <f>SUM(C50:C55)</f>
        <v>37.6</v>
      </c>
      <c r="D56" s="327">
        <f>SUM(D50:D55)</f>
        <v>273.45999999999992</v>
      </c>
      <c r="E56" s="327">
        <f t="shared" ref="E56:J56" si="17">SUM(E50:E55)</f>
        <v>129.29000000000002</v>
      </c>
      <c r="F56" s="327">
        <f t="shared" si="17"/>
        <v>325.28999999999968</v>
      </c>
      <c r="G56" s="327">
        <f t="shared" si="17"/>
        <v>690.35999999999967</v>
      </c>
      <c r="H56" s="327">
        <f t="shared" si="17"/>
        <v>892.96000000000402</v>
      </c>
      <c r="I56" s="327">
        <f t="shared" si="17"/>
        <v>95</v>
      </c>
      <c r="J56" s="327">
        <f t="shared" si="17"/>
        <v>115.32</v>
      </c>
      <c r="K56" s="336">
        <f>SUM(K50:K55)</f>
        <v>2559.2800000000034</v>
      </c>
      <c r="L56" s="337">
        <f>SUM(L50:L55)</f>
        <v>2800</v>
      </c>
      <c r="M56" s="337">
        <f>(K56-L56)</f>
        <v>-240.71999999999662</v>
      </c>
      <c r="R56" s="331"/>
    </row>
    <row r="57" spans="2:18" outlineLevel="1">
      <c r="B57" s="372" t="s">
        <v>0</v>
      </c>
      <c r="C57" s="353"/>
      <c r="D57" s="353"/>
      <c r="E57" s="353"/>
      <c r="F57" s="353"/>
      <c r="G57" s="353"/>
      <c r="H57" s="353"/>
      <c r="I57" s="353"/>
      <c r="J57" s="353"/>
      <c r="K57" s="322"/>
      <c r="L57" s="323"/>
      <c r="M57" s="324"/>
    </row>
    <row r="58" spans="2:18" outlineLevel="2">
      <c r="B58" s="287" t="s">
        <v>44</v>
      </c>
      <c r="C58" s="321">
        <v>0</v>
      </c>
      <c r="D58" s="321">
        <v>0</v>
      </c>
      <c r="E58" s="321">
        <v>0</v>
      </c>
      <c r="F58" s="321">
        <v>0</v>
      </c>
      <c r="G58" s="321">
        <v>0</v>
      </c>
      <c r="H58" s="333">
        <v>0</v>
      </c>
      <c r="I58" s="333">
        <v>0</v>
      </c>
      <c r="J58" s="333">
        <v>0</v>
      </c>
      <c r="K58" s="322">
        <f>SUM(C58:J58)</f>
        <v>0</v>
      </c>
      <c r="L58" s="323">
        <v>200</v>
      </c>
      <c r="M58" s="324">
        <f t="shared" ref="M58:M61" si="18">K58-L58</f>
        <v>-200</v>
      </c>
    </row>
    <row r="59" spans="2:18" outlineLevel="2">
      <c r="B59" s="287" t="s">
        <v>121</v>
      </c>
      <c r="C59" s="321">
        <v>0</v>
      </c>
      <c r="D59" s="321">
        <v>0</v>
      </c>
      <c r="E59" s="321">
        <v>0</v>
      </c>
      <c r="F59" s="321">
        <v>0</v>
      </c>
      <c r="G59" s="321">
        <f>Expenses!H166</f>
        <v>300</v>
      </c>
      <c r="H59" s="333">
        <v>0</v>
      </c>
      <c r="I59" s="333">
        <v>0</v>
      </c>
      <c r="J59" s="333">
        <v>0</v>
      </c>
      <c r="K59" s="322">
        <f t="shared" ref="K59:K61" si="19">SUM(C59:J59)</f>
        <v>300</v>
      </c>
      <c r="L59" s="323">
        <v>300</v>
      </c>
      <c r="M59" s="324">
        <f t="shared" si="18"/>
        <v>0</v>
      </c>
    </row>
    <row r="60" spans="2:18" outlineLevel="2">
      <c r="B60" s="287" t="s">
        <v>66</v>
      </c>
      <c r="C60" s="321">
        <v>0</v>
      </c>
      <c r="D60" s="321">
        <v>0</v>
      </c>
      <c r="E60" s="321">
        <v>0</v>
      </c>
      <c r="F60" s="321">
        <v>0</v>
      </c>
      <c r="G60" s="321">
        <v>0</v>
      </c>
      <c r="H60" s="333">
        <v>0</v>
      </c>
      <c r="I60" s="333">
        <v>0</v>
      </c>
      <c r="J60" s="333">
        <v>0</v>
      </c>
      <c r="K60" s="322">
        <f t="shared" si="19"/>
        <v>0</v>
      </c>
      <c r="L60" s="323">
        <v>480</v>
      </c>
      <c r="M60" s="324">
        <f t="shared" si="18"/>
        <v>-480</v>
      </c>
    </row>
    <row r="61" spans="2:18" outlineLevel="2">
      <c r="B61" s="287" t="s">
        <v>45</v>
      </c>
      <c r="C61" s="321">
        <v>0</v>
      </c>
      <c r="D61" s="321">
        <v>0</v>
      </c>
      <c r="E61" s="321">
        <v>0</v>
      </c>
      <c r="F61" s="321">
        <v>0</v>
      </c>
      <c r="G61" s="321">
        <v>0</v>
      </c>
      <c r="H61" s="333">
        <v>0</v>
      </c>
      <c r="I61" s="333">
        <v>0</v>
      </c>
      <c r="J61" s="333">
        <v>150</v>
      </c>
      <c r="K61" s="322">
        <f t="shared" si="19"/>
        <v>150</v>
      </c>
      <c r="L61" s="323">
        <v>300</v>
      </c>
      <c r="M61" s="324">
        <f t="shared" si="18"/>
        <v>-150</v>
      </c>
    </row>
    <row r="62" spans="2:18" outlineLevel="1">
      <c r="B62" s="297" t="s">
        <v>48</v>
      </c>
      <c r="C62" s="327">
        <f t="shared" ref="C62:H62" si="20">SUM(C58:C61)</f>
        <v>0</v>
      </c>
      <c r="D62" s="327">
        <f t="shared" si="20"/>
        <v>0</v>
      </c>
      <c r="E62" s="327">
        <f t="shared" si="20"/>
        <v>0</v>
      </c>
      <c r="F62" s="327">
        <f t="shared" si="20"/>
        <v>0</v>
      </c>
      <c r="G62" s="327">
        <f t="shared" si="20"/>
        <v>300</v>
      </c>
      <c r="H62" s="327">
        <f t="shared" si="20"/>
        <v>0</v>
      </c>
      <c r="I62" s="327">
        <f>SUM(I58:I61)</f>
        <v>0</v>
      </c>
      <c r="J62" s="327">
        <f>SUM(J58:J61)</f>
        <v>150</v>
      </c>
      <c r="K62" s="336">
        <f>SUM(K58:K61)</f>
        <v>450</v>
      </c>
      <c r="L62" s="336">
        <f>SUM(L58:L61)</f>
        <v>1280</v>
      </c>
      <c r="M62" s="336">
        <f>SUM(M58:M61)</f>
        <v>-830</v>
      </c>
    </row>
    <row r="63" spans="2:18">
      <c r="B63" s="288"/>
      <c r="C63" s="332"/>
      <c r="D63" s="332"/>
      <c r="E63" s="332"/>
      <c r="F63" s="332"/>
      <c r="G63" s="332"/>
      <c r="H63" s="332"/>
      <c r="I63" s="332"/>
      <c r="J63" s="332"/>
      <c r="K63" s="354">
        <v>0</v>
      </c>
      <c r="L63" s="355">
        <v>0</v>
      </c>
      <c r="M63" s="356">
        <v>0</v>
      </c>
    </row>
    <row r="64" spans="2:18" ht="17" thickBot="1">
      <c r="B64" s="299" t="s">
        <v>2994</v>
      </c>
      <c r="C64" s="360">
        <f>(C26+C44+C48+C56+C62)</f>
        <v>37.6</v>
      </c>
      <c r="D64" s="360">
        <f>(D26+D44+D48+D56+D62)</f>
        <v>273.45999999999992</v>
      </c>
      <c r="E64" s="360">
        <f t="shared" ref="E64:H64" si="21">(E26+E44+E48+E56+E62)</f>
        <v>529.29</v>
      </c>
      <c r="F64" s="360">
        <f t="shared" si="21"/>
        <v>325.28999999999968</v>
      </c>
      <c r="G64" s="360">
        <f t="shared" si="21"/>
        <v>2410.1699999999996</v>
      </c>
      <c r="H64" s="360">
        <f t="shared" si="21"/>
        <v>6062.2500000000036</v>
      </c>
      <c r="I64" s="360">
        <f>(I26+I44+I48+I56+I62)</f>
        <v>47059.719999999994</v>
      </c>
      <c r="J64" s="360">
        <f>(J26+J44+J48+J56+J62)</f>
        <v>1165.32</v>
      </c>
      <c r="K64" s="345">
        <f>(K26+K44+K48+K56+K62)</f>
        <v>57863.1</v>
      </c>
      <c r="L64" s="346">
        <f>L26+L44+L48+L56+L62</f>
        <v>59337</v>
      </c>
      <c r="M64" s="347">
        <f>(M26+M44+M48+M56+M62)</f>
        <v>-1473.9000000000042</v>
      </c>
    </row>
    <row r="65" spans="2:13" ht="17" thickTop="1">
      <c r="B65" s="287"/>
      <c r="C65" s="333"/>
      <c r="D65" s="333"/>
      <c r="E65" s="333"/>
      <c r="F65" s="333"/>
      <c r="G65" s="333"/>
      <c r="H65" s="333"/>
      <c r="I65" s="333"/>
      <c r="J65" s="333"/>
      <c r="K65" s="361">
        <v>0</v>
      </c>
      <c r="L65" s="362">
        <v>0</v>
      </c>
      <c r="M65" s="363">
        <v>0</v>
      </c>
    </row>
    <row r="66" spans="2:13" ht="17" thickBot="1">
      <c r="B66" s="293" t="s">
        <v>60</v>
      </c>
      <c r="C66" s="600">
        <f>(C17-C64)</f>
        <v>1003.4</v>
      </c>
      <c r="D66" s="600">
        <f>(D17-D64)</f>
        <v>5144.54</v>
      </c>
      <c r="E66" s="600">
        <f t="shared" ref="E66:J66" si="22">(E17-E64)</f>
        <v>3847.71</v>
      </c>
      <c r="F66" s="600">
        <f t="shared" si="22"/>
        <v>9679.7100000000009</v>
      </c>
      <c r="G66" s="600">
        <f t="shared" si="22"/>
        <v>11929.83</v>
      </c>
      <c r="H66" s="600">
        <f t="shared" si="22"/>
        <v>14052.749999999996</v>
      </c>
      <c r="I66" s="600">
        <f t="shared" si="22"/>
        <v>-41187.859999999993</v>
      </c>
      <c r="J66" s="600">
        <f t="shared" si="22"/>
        <v>-257.17999999999995</v>
      </c>
      <c r="K66" s="364">
        <f>(K17-K64)</f>
        <v>4212.9000000000015</v>
      </c>
      <c r="L66" s="365">
        <f>(L17-L64)</f>
        <v>1116</v>
      </c>
      <c r="M66" s="366">
        <f>(K66-L66)</f>
        <v>3096.9000000000015</v>
      </c>
    </row>
    <row r="67" spans="2:13" ht="17" thickTop="1">
      <c r="B67" s="288"/>
      <c r="C67" s="332"/>
      <c r="D67" s="332"/>
      <c r="E67" s="332"/>
      <c r="F67" s="332"/>
      <c r="G67" s="332"/>
      <c r="H67" s="332"/>
      <c r="I67" s="332"/>
      <c r="J67" s="332"/>
      <c r="K67" s="367"/>
      <c r="L67" s="367"/>
      <c r="M67" s="367"/>
    </row>
    <row r="68" spans="2:13">
      <c r="B68" s="368"/>
      <c r="C68" s="332"/>
      <c r="D68" s="332"/>
      <c r="E68" s="332"/>
      <c r="F68" s="332"/>
      <c r="G68" s="332"/>
      <c r="H68" s="332"/>
      <c r="I68" s="332"/>
      <c r="J68" s="332"/>
      <c r="K68" s="367"/>
      <c r="L68" s="367"/>
      <c r="M68" s="367"/>
    </row>
    <row r="70" spans="2:13" ht="17">
      <c r="D70" s="370" t="s">
        <v>7</v>
      </c>
      <c r="E70" s="321">
        <f>(K4-K12)</f>
        <v>33168.86</v>
      </c>
      <c r="F70" s="371">
        <f>(E70/31)</f>
        <v>1069.9632258064516</v>
      </c>
      <c r="G70" s="272"/>
      <c r="H70" s="321" t="s">
        <v>3004</v>
      </c>
      <c r="I70" s="371">
        <f>(F70+F71)</f>
        <v>1185.9632258064516</v>
      </c>
    </row>
    <row r="71" spans="2:13" ht="17">
      <c r="D71" s="593" t="s">
        <v>59</v>
      </c>
      <c r="E71" s="321">
        <f>(F71*31)</f>
        <v>3596</v>
      </c>
      <c r="F71" s="371">
        <v>116</v>
      </c>
    </row>
    <row r="72" spans="2:13" ht="17">
      <c r="D72" s="370" t="s">
        <v>8</v>
      </c>
      <c r="E72" s="321">
        <f>(K5-K13)</f>
        <v>24000</v>
      </c>
      <c r="F72" s="371">
        <f>(E72/100)</f>
        <v>240</v>
      </c>
    </row>
  </sheetData>
  <mergeCells count="2">
    <mergeCell ref="O13:P13"/>
    <mergeCell ref="O2:P2"/>
  </mergeCells>
  <phoneticPr fontId="62" type="noConversion"/>
  <printOptions horizontalCentered="1"/>
  <pageMargins left="0.2" right="0.2" top="0" bottom="0" header="0" footer="0"/>
  <pageSetup scale="62" orientation="portrait" horizontalDpi="0"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430F-7E48-3C4D-826D-9332D236580E}">
  <sheetPr>
    <tabColor theme="8" tint="-0.249977111117893"/>
  </sheetPr>
  <dimension ref="A1:N845"/>
  <sheetViews>
    <sheetView topLeftCell="H16" zoomScale="120" zoomScaleNormal="120" workbookViewId="0">
      <selection activeCell="A2" sqref="A2"/>
    </sheetView>
  </sheetViews>
  <sheetFormatPr baseColWidth="10" defaultRowHeight="16" outlineLevelRow="3"/>
  <cols>
    <col min="1" max="1" width="5.33203125" style="2" customWidth="1"/>
    <col min="2" max="2" width="11.5" style="208" customWidth="1"/>
    <col min="3" max="3" width="10.83203125" style="2"/>
    <col min="4" max="4" width="15" style="63" customWidth="1"/>
    <col min="5" max="5" width="11.1640625" style="63" bestFit="1" customWidth="1"/>
    <col min="6" max="6" width="11.33203125" style="63" bestFit="1" customWidth="1"/>
    <col min="7" max="7" width="13.83203125" style="210" customWidth="1"/>
    <col min="8" max="8" width="17" style="211" bestFit="1" customWidth="1"/>
    <col min="9" max="9" width="25.33203125" style="2" customWidth="1"/>
    <col min="10" max="10" width="13.83203125" style="2" customWidth="1"/>
    <col min="11" max="11" width="18" style="211" customWidth="1"/>
    <col min="12" max="12" width="10.83203125" style="2"/>
    <col min="13" max="13" width="11.5" style="2" bestFit="1" customWidth="1"/>
    <col min="14" max="16384" width="10.83203125" style="2"/>
  </cols>
  <sheetData>
    <row r="1" spans="1:14" ht="49" customHeight="1" thickBot="1">
      <c r="B1" s="189" t="s">
        <v>106</v>
      </c>
      <c r="C1" s="189" t="s">
        <v>1292</v>
      </c>
      <c r="D1" s="190" t="s">
        <v>1293</v>
      </c>
      <c r="E1" s="191" t="s">
        <v>97</v>
      </c>
      <c r="F1" s="191" t="s">
        <v>1294</v>
      </c>
      <c r="G1" s="192" t="s">
        <v>1295</v>
      </c>
      <c r="H1" s="192" t="s">
        <v>1296</v>
      </c>
      <c r="I1" s="189" t="s">
        <v>53</v>
      </c>
      <c r="J1" s="189" t="s">
        <v>1297</v>
      </c>
      <c r="K1" s="192" t="s">
        <v>1298</v>
      </c>
      <c r="M1" s="240" t="s">
        <v>2986</v>
      </c>
      <c r="N1" s="240" t="s">
        <v>2987</v>
      </c>
    </row>
    <row r="2" spans="1:14" ht="23" customHeight="1" thickBot="1">
      <c r="B2" s="398" t="s">
        <v>101</v>
      </c>
      <c r="C2" s="399"/>
      <c r="D2" s="399"/>
      <c r="E2" s="399"/>
      <c r="F2" s="399"/>
      <c r="G2" s="399"/>
      <c r="H2" s="399"/>
      <c r="I2" s="399"/>
      <c r="J2" s="399"/>
      <c r="K2" s="400"/>
    </row>
    <row r="3" spans="1:14" hidden="1" outlineLevel="1">
      <c r="A3" s="2" t="s">
        <v>1299</v>
      </c>
      <c r="B3" s="193" t="s">
        <v>1300</v>
      </c>
      <c r="C3" s="194" t="s">
        <v>1301</v>
      </c>
      <c r="D3" s="195">
        <v>31</v>
      </c>
      <c r="E3" s="195">
        <v>1.2</v>
      </c>
      <c r="F3" s="195">
        <v>29.8</v>
      </c>
      <c r="G3" s="196">
        <v>45954.893750000003</v>
      </c>
      <c r="H3" s="197">
        <v>45958</v>
      </c>
      <c r="I3" s="194"/>
      <c r="J3" s="194" t="s">
        <v>1302</v>
      </c>
      <c r="K3" s="197">
        <v>46007</v>
      </c>
    </row>
    <row r="4" spans="1:14" hidden="1" outlineLevel="1">
      <c r="A4" s="2" t="s">
        <v>1303</v>
      </c>
      <c r="B4" s="198" t="s">
        <v>1304</v>
      </c>
      <c r="C4" s="199" t="s">
        <v>1301</v>
      </c>
      <c r="D4" s="200">
        <v>-31</v>
      </c>
      <c r="E4" s="200">
        <v>0</v>
      </c>
      <c r="F4" s="200">
        <v>-31</v>
      </c>
      <c r="G4" s="201">
        <v>45954.894444444442</v>
      </c>
      <c r="H4" s="202">
        <v>45958</v>
      </c>
      <c r="I4" s="199" t="s">
        <v>1305</v>
      </c>
      <c r="J4" s="199" t="s">
        <v>1302</v>
      </c>
      <c r="K4" s="202">
        <v>46007</v>
      </c>
    </row>
    <row r="5" spans="1:14" hidden="1" outlineLevel="1">
      <c r="A5" s="2" t="s">
        <v>1306</v>
      </c>
      <c r="B5" s="193" t="s">
        <v>1300</v>
      </c>
      <c r="C5" s="194" t="s">
        <v>1307</v>
      </c>
      <c r="D5" s="195">
        <v>131</v>
      </c>
      <c r="E5" s="195">
        <v>4.0999999999999996</v>
      </c>
      <c r="F5" s="195">
        <v>126.9</v>
      </c>
      <c r="G5" s="196">
        <v>45954.902083333334</v>
      </c>
      <c r="H5" s="197">
        <v>45958</v>
      </c>
      <c r="I5" s="194"/>
      <c r="J5" s="194" t="s">
        <v>1302</v>
      </c>
      <c r="K5" s="197">
        <v>46007</v>
      </c>
    </row>
    <row r="6" spans="1:14" hidden="1" outlineLevel="1">
      <c r="A6" s="2" t="s">
        <v>1308</v>
      </c>
      <c r="B6" s="198" t="s">
        <v>1304</v>
      </c>
      <c r="C6" s="199" t="s">
        <v>1307</v>
      </c>
      <c r="D6" s="200">
        <v>-131</v>
      </c>
      <c r="E6" s="200">
        <v>0</v>
      </c>
      <c r="F6" s="200">
        <v>-131</v>
      </c>
      <c r="G6" s="201">
        <v>45954.902777777781</v>
      </c>
      <c r="H6" s="202">
        <v>45958</v>
      </c>
      <c r="I6" s="199" t="s">
        <v>1305</v>
      </c>
      <c r="J6" s="199" t="s">
        <v>1302</v>
      </c>
      <c r="K6" s="202">
        <v>46007</v>
      </c>
    </row>
    <row r="7" spans="1:14" hidden="1" outlineLevel="1">
      <c r="A7" s="2" t="s">
        <v>1309</v>
      </c>
      <c r="B7" s="193" t="s">
        <v>1300</v>
      </c>
      <c r="C7" s="194" t="s">
        <v>1310</v>
      </c>
      <c r="D7" s="195">
        <v>31</v>
      </c>
      <c r="E7" s="195">
        <v>1.2</v>
      </c>
      <c r="F7" s="195">
        <v>29.8</v>
      </c>
      <c r="G7" s="196">
        <v>45958.966666666667</v>
      </c>
      <c r="H7" s="197">
        <v>45960</v>
      </c>
      <c r="I7" s="194"/>
      <c r="J7" s="194" t="s">
        <v>1302</v>
      </c>
      <c r="K7" s="197">
        <v>46007</v>
      </c>
    </row>
    <row r="8" spans="1:14" hidden="1" outlineLevel="1">
      <c r="A8" s="2" t="s">
        <v>1311</v>
      </c>
      <c r="B8" s="193" t="s">
        <v>1300</v>
      </c>
      <c r="C8" s="194" t="s">
        <v>1312</v>
      </c>
      <c r="D8" s="195">
        <v>131</v>
      </c>
      <c r="E8" s="195">
        <v>4.0999999999999996</v>
      </c>
      <c r="F8" s="195">
        <v>126.9</v>
      </c>
      <c r="G8" s="196">
        <v>45960.620833333334</v>
      </c>
      <c r="H8" s="197">
        <v>45964</v>
      </c>
      <c r="I8" s="194"/>
      <c r="J8" s="194" t="s">
        <v>1302</v>
      </c>
      <c r="K8" s="197">
        <v>46007</v>
      </c>
      <c r="M8" s="37"/>
    </row>
    <row r="9" spans="1:14" hidden="1" outlineLevel="1">
      <c r="A9" s="2" t="s">
        <v>1313</v>
      </c>
      <c r="B9" s="193" t="s">
        <v>1300</v>
      </c>
      <c r="C9" s="194" t="s">
        <v>1314</v>
      </c>
      <c r="D9" s="195">
        <v>131</v>
      </c>
      <c r="E9" s="195">
        <v>4.0999999999999996</v>
      </c>
      <c r="F9" s="195">
        <v>126.9</v>
      </c>
      <c r="G9" s="196">
        <v>45960.620833333334</v>
      </c>
      <c r="H9" s="197">
        <v>45964</v>
      </c>
      <c r="I9" s="194"/>
      <c r="J9" s="194" t="s">
        <v>1302</v>
      </c>
      <c r="K9" s="197">
        <v>46007</v>
      </c>
      <c r="M9" s="37"/>
    </row>
    <row r="10" spans="1:14" hidden="1" outlineLevel="1">
      <c r="A10" s="2" t="s">
        <v>1315</v>
      </c>
      <c r="B10" s="193" t="s">
        <v>1300</v>
      </c>
      <c r="C10" s="194" t="s">
        <v>1316</v>
      </c>
      <c r="D10" s="195">
        <v>293</v>
      </c>
      <c r="E10" s="195">
        <v>8.8000000000000007</v>
      </c>
      <c r="F10" s="195">
        <v>284.2</v>
      </c>
      <c r="G10" s="196">
        <v>45960.939583333333</v>
      </c>
      <c r="H10" s="197">
        <v>45964</v>
      </c>
      <c r="I10" s="194"/>
      <c r="J10" s="194" t="s">
        <v>1302</v>
      </c>
      <c r="K10" s="197">
        <v>46007</v>
      </c>
    </row>
    <row r="11" spans="1:14" hidden="1" outlineLevel="1">
      <c r="A11" s="2" t="s">
        <v>1317</v>
      </c>
      <c r="B11" s="193" t="s">
        <v>1300</v>
      </c>
      <c r="C11" s="194" t="s">
        <v>1318</v>
      </c>
      <c r="D11" s="195">
        <v>262</v>
      </c>
      <c r="E11" s="195">
        <v>7.9</v>
      </c>
      <c r="F11" s="195">
        <v>254.1</v>
      </c>
      <c r="G11" s="196">
        <v>45961.006249999999</v>
      </c>
      <c r="H11" s="197">
        <v>45965</v>
      </c>
      <c r="I11" s="194"/>
      <c r="J11" s="194" t="s">
        <v>1302</v>
      </c>
      <c r="K11" s="197">
        <v>46007</v>
      </c>
    </row>
    <row r="12" spans="1:14" hidden="1" outlineLevel="1">
      <c r="A12" s="2" t="s">
        <v>1319</v>
      </c>
      <c r="B12" s="193" t="s">
        <v>1300</v>
      </c>
      <c r="C12" s="194" t="s">
        <v>1320</v>
      </c>
      <c r="D12" s="195">
        <v>131</v>
      </c>
      <c r="E12" s="195">
        <v>4.0999999999999996</v>
      </c>
      <c r="F12" s="195">
        <v>126.9</v>
      </c>
      <c r="G12" s="196">
        <v>45961.668749999997</v>
      </c>
      <c r="H12" s="197">
        <v>45965</v>
      </c>
      <c r="I12" s="194"/>
      <c r="J12" s="194" t="s">
        <v>1302</v>
      </c>
      <c r="K12" s="197">
        <v>46007</v>
      </c>
    </row>
    <row r="13" spans="1:14" hidden="1" outlineLevel="1">
      <c r="A13" s="2" t="s">
        <v>1321</v>
      </c>
      <c r="B13" s="203" t="s">
        <v>1300</v>
      </c>
      <c r="C13" s="204" t="s">
        <v>1322</v>
      </c>
      <c r="D13" s="205">
        <v>62</v>
      </c>
      <c r="E13" s="205">
        <v>2.1</v>
      </c>
      <c r="F13" s="205">
        <v>59.9</v>
      </c>
      <c r="G13" s="206">
        <v>45961.963194444441</v>
      </c>
      <c r="H13" s="207">
        <v>45965</v>
      </c>
      <c r="I13" s="204"/>
      <c r="J13" s="204" t="s">
        <v>1302</v>
      </c>
      <c r="K13" s="207">
        <v>46007</v>
      </c>
    </row>
    <row r="14" spans="1:14" collapsed="1">
      <c r="B14" s="193"/>
      <c r="C14" s="194"/>
      <c r="D14" s="195">
        <f>SUM(D3:D13)</f>
        <v>1041</v>
      </c>
      <c r="E14" s="195">
        <f>SUM(E3:E13)</f>
        <v>37.6</v>
      </c>
      <c r="F14" s="195"/>
      <c r="G14" s="196"/>
      <c r="H14" s="197"/>
      <c r="I14" s="194"/>
      <c r="J14" s="194"/>
      <c r="K14" s="197"/>
      <c r="M14" s="37">
        <f>D14</f>
        <v>1041</v>
      </c>
      <c r="N14" s="37">
        <f>E14</f>
        <v>37.6</v>
      </c>
    </row>
    <row r="15" spans="1:14" ht="17" thickBot="1">
      <c r="D15" s="209"/>
      <c r="E15" s="209"/>
      <c r="F15" s="209"/>
      <c r="M15" s="37"/>
      <c r="N15" s="37"/>
    </row>
    <row r="16" spans="1:14" ht="17" thickBot="1">
      <c r="B16" s="398" t="s">
        <v>102</v>
      </c>
      <c r="C16" s="399"/>
      <c r="D16" s="399"/>
      <c r="E16" s="399"/>
      <c r="F16" s="399"/>
      <c r="G16" s="399"/>
      <c r="H16" s="399"/>
      <c r="I16" s="399"/>
      <c r="J16" s="399"/>
      <c r="K16" s="400"/>
    </row>
    <row r="17" spans="1:11" hidden="1" outlineLevel="1">
      <c r="A17" s="2" t="s">
        <v>1323</v>
      </c>
      <c r="B17" s="212" t="s">
        <v>1300</v>
      </c>
      <c r="C17" s="213" t="s">
        <v>1324</v>
      </c>
      <c r="D17" s="214">
        <v>162</v>
      </c>
      <c r="E17" s="214">
        <v>5</v>
      </c>
      <c r="F17" s="214">
        <v>157</v>
      </c>
      <c r="G17" s="215">
        <v>45963.902777777781</v>
      </c>
      <c r="H17" s="216">
        <v>45966</v>
      </c>
      <c r="I17" s="213"/>
      <c r="J17" s="213" t="s">
        <v>1302</v>
      </c>
      <c r="K17" s="216">
        <v>46007</v>
      </c>
    </row>
    <row r="18" spans="1:11" hidden="1" outlineLevel="1">
      <c r="A18" s="2" t="s">
        <v>1325</v>
      </c>
      <c r="B18" s="212" t="s">
        <v>1300</v>
      </c>
      <c r="C18" s="213" t="s">
        <v>1326</v>
      </c>
      <c r="D18" s="214">
        <v>679</v>
      </c>
      <c r="E18" s="214">
        <v>19.989999999999998</v>
      </c>
      <c r="F18" s="214">
        <v>659.01</v>
      </c>
      <c r="G18" s="215">
        <v>45963.923611111109</v>
      </c>
      <c r="H18" s="216">
        <v>45966</v>
      </c>
      <c r="I18" s="213"/>
      <c r="J18" s="213" t="s">
        <v>1302</v>
      </c>
      <c r="K18" s="216">
        <v>46007</v>
      </c>
    </row>
    <row r="19" spans="1:11" hidden="1" outlineLevel="1">
      <c r="A19" s="2" t="s">
        <v>1327</v>
      </c>
      <c r="B19" s="212" t="s">
        <v>1300</v>
      </c>
      <c r="C19" s="213" t="s">
        <v>1328</v>
      </c>
      <c r="D19" s="214">
        <v>31</v>
      </c>
      <c r="E19" s="214">
        <v>1.2</v>
      </c>
      <c r="F19" s="214">
        <v>29.8</v>
      </c>
      <c r="G19" s="215">
        <v>45964.143750000003</v>
      </c>
      <c r="H19" s="216">
        <v>45966</v>
      </c>
      <c r="I19" s="213"/>
      <c r="J19" s="213" t="s">
        <v>1302</v>
      </c>
      <c r="K19" s="216">
        <v>46007</v>
      </c>
    </row>
    <row r="20" spans="1:11" hidden="1" outlineLevel="1">
      <c r="A20" s="2" t="s">
        <v>1329</v>
      </c>
      <c r="B20" s="212" t="s">
        <v>1300</v>
      </c>
      <c r="C20" s="213" t="s">
        <v>1330</v>
      </c>
      <c r="D20" s="214">
        <v>162</v>
      </c>
      <c r="E20" s="214">
        <v>5</v>
      </c>
      <c r="F20" s="214">
        <v>157</v>
      </c>
      <c r="G20" s="215">
        <v>45964.598611111112</v>
      </c>
      <c r="H20" s="216">
        <v>45966</v>
      </c>
      <c r="I20" s="213"/>
      <c r="J20" s="213" t="s">
        <v>1302</v>
      </c>
      <c r="K20" s="216">
        <v>46007</v>
      </c>
    </row>
    <row r="21" spans="1:11" hidden="1" outlineLevel="1">
      <c r="A21" s="2" t="s">
        <v>1331</v>
      </c>
      <c r="B21" s="212" t="s">
        <v>1300</v>
      </c>
      <c r="C21" s="213" t="s">
        <v>1332</v>
      </c>
      <c r="D21" s="214">
        <v>31</v>
      </c>
      <c r="E21" s="214">
        <v>1.2</v>
      </c>
      <c r="F21" s="214">
        <v>29.8</v>
      </c>
      <c r="G21" s="215">
        <v>45965.621527777781</v>
      </c>
      <c r="H21" s="216">
        <v>45967</v>
      </c>
      <c r="I21" s="213"/>
      <c r="J21" s="213" t="s">
        <v>1302</v>
      </c>
      <c r="K21" s="216">
        <v>46007</v>
      </c>
    </row>
    <row r="22" spans="1:11" hidden="1" outlineLevel="1">
      <c r="A22" s="2" t="s">
        <v>1333</v>
      </c>
      <c r="B22" s="212" t="s">
        <v>1300</v>
      </c>
      <c r="C22" s="213" t="s">
        <v>1334</v>
      </c>
      <c r="D22" s="214">
        <v>162</v>
      </c>
      <c r="E22" s="214">
        <v>5</v>
      </c>
      <c r="F22" s="214">
        <v>157</v>
      </c>
      <c r="G22" s="215">
        <v>45965.754166666666</v>
      </c>
      <c r="H22" s="216">
        <v>45967</v>
      </c>
      <c r="I22" s="213"/>
      <c r="J22" s="213" t="s">
        <v>1302</v>
      </c>
      <c r="K22" s="216">
        <v>46007</v>
      </c>
    </row>
    <row r="23" spans="1:11" hidden="1" outlineLevel="1">
      <c r="A23" s="2" t="s">
        <v>1335</v>
      </c>
      <c r="B23" s="212" t="s">
        <v>1300</v>
      </c>
      <c r="C23" s="213" t="s">
        <v>1336</v>
      </c>
      <c r="D23" s="214">
        <v>62</v>
      </c>
      <c r="E23" s="214">
        <v>2.1</v>
      </c>
      <c r="F23" s="214">
        <v>59.9</v>
      </c>
      <c r="G23" s="215">
        <v>45966.925000000003</v>
      </c>
      <c r="H23" s="216">
        <v>45968</v>
      </c>
      <c r="I23" s="213"/>
      <c r="J23" s="213" t="s">
        <v>1302</v>
      </c>
      <c r="K23" s="216">
        <v>46007</v>
      </c>
    </row>
    <row r="24" spans="1:11" hidden="1" outlineLevel="1">
      <c r="A24" s="2" t="s">
        <v>1337</v>
      </c>
      <c r="B24" s="212" t="s">
        <v>1300</v>
      </c>
      <c r="C24" s="213" t="s">
        <v>1338</v>
      </c>
      <c r="D24" s="214">
        <v>31</v>
      </c>
      <c r="E24" s="214">
        <v>1.2</v>
      </c>
      <c r="F24" s="214">
        <v>29.8</v>
      </c>
      <c r="G24" s="215">
        <v>45967.036805555559</v>
      </c>
      <c r="H24" s="216">
        <v>45971</v>
      </c>
      <c r="I24" s="213"/>
      <c r="J24" s="213" t="s">
        <v>1302</v>
      </c>
      <c r="K24" s="216">
        <v>46007</v>
      </c>
    </row>
    <row r="25" spans="1:11" hidden="1" outlineLevel="1">
      <c r="A25" s="2" t="s">
        <v>1339</v>
      </c>
      <c r="B25" s="212" t="s">
        <v>1300</v>
      </c>
      <c r="C25" s="213" t="s">
        <v>1340</v>
      </c>
      <c r="D25" s="214">
        <v>31</v>
      </c>
      <c r="E25" s="214">
        <v>1.2</v>
      </c>
      <c r="F25" s="214">
        <v>29.8</v>
      </c>
      <c r="G25" s="215">
        <v>45967.04583333333</v>
      </c>
      <c r="H25" s="216">
        <v>45971</v>
      </c>
      <c r="I25" s="213"/>
      <c r="J25" s="213" t="s">
        <v>1302</v>
      </c>
      <c r="K25" s="216">
        <v>46007</v>
      </c>
    </row>
    <row r="26" spans="1:11" hidden="1" outlineLevel="1">
      <c r="A26" s="2" t="s">
        <v>1341</v>
      </c>
      <c r="B26" s="212" t="s">
        <v>1300</v>
      </c>
      <c r="C26" s="213" t="s">
        <v>1342</v>
      </c>
      <c r="D26" s="214">
        <v>62</v>
      </c>
      <c r="E26" s="214">
        <v>2.1</v>
      </c>
      <c r="F26" s="214">
        <v>59.9</v>
      </c>
      <c r="G26" s="215">
        <v>45967.05972222222</v>
      </c>
      <c r="H26" s="216">
        <v>45971</v>
      </c>
      <c r="I26" s="213"/>
      <c r="J26" s="213" t="s">
        <v>1302</v>
      </c>
      <c r="K26" s="216">
        <v>46007</v>
      </c>
    </row>
    <row r="27" spans="1:11" hidden="1" outlineLevel="1">
      <c r="A27" s="2" t="s">
        <v>1343</v>
      </c>
      <c r="B27" s="212" t="s">
        <v>1300</v>
      </c>
      <c r="C27" s="213" t="s">
        <v>1344</v>
      </c>
      <c r="D27" s="214">
        <v>131</v>
      </c>
      <c r="E27" s="214">
        <v>4.0999999999999996</v>
      </c>
      <c r="F27" s="214">
        <v>126.9</v>
      </c>
      <c r="G27" s="215">
        <v>45967.568749999999</v>
      </c>
      <c r="H27" s="216">
        <v>45971</v>
      </c>
      <c r="I27" s="213"/>
      <c r="J27" s="213" t="s">
        <v>1302</v>
      </c>
      <c r="K27" s="216">
        <v>46007</v>
      </c>
    </row>
    <row r="28" spans="1:11" hidden="1" outlineLevel="1">
      <c r="A28" s="2" t="s">
        <v>1345</v>
      </c>
      <c r="B28" s="212" t="s">
        <v>1300</v>
      </c>
      <c r="C28" s="213" t="s">
        <v>1346</v>
      </c>
      <c r="D28" s="214">
        <v>62</v>
      </c>
      <c r="E28" s="214">
        <v>2.1</v>
      </c>
      <c r="F28" s="214">
        <v>59.9</v>
      </c>
      <c r="G28" s="215">
        <v>45968.005555555559</v>
      </c>
      <c r="H28" s="216">
        <v>45973</v>
      </c>
      <c r="I28" s="213"/>
      <c r="J28" s="213" t="s">
        <v>1302</v>
      </c>
      <c r="K28" s="216">
        <v>46007</v>
      </c>
    </row>
    <row r="29" spans="1:11" hidden="1" outlineLevel="1">
      <c r="A29" s="2" t="s">
        <v>1347</v>
      </c>
      <c r="B29" s="212" t="s">
        <v>1300</v>
      </c>
      <c r="C29" s="213" t="s">
        <v>1348</v>
      </c>
      <c r="D29" s="214">
        <v>131</v>
      </c>
      <c r="E29" s="214">
        <v>4.0999999999999996</v>
      </c>
      <c r="F29" s="214">
        <v>126.9</v>
      </c>
      <c r="G29" s="215">
        <v>45969.711805555555</v>
      </c>
      <c r="H29" s="216">
        <v>45974</v>
      </c>
      <c r="I29" s="213"/>
      <c r="J29" s="213" t="s">
        <v>1302</v>
      </c>
      <c r="K29" s="216">
        <v>46007</v>
      </c>
    </row>
    <row r="30" spans="1:11" hidden="1" outlineLevel="1">
      <c r="A30" s="2" t="s">
        <v>1349</v>
      </c>
      <c r="B30" s="212" t="s">
        <v>1300</v>
      </c>
      <c r="C30" s="213" t="s">
        <v>1350</v>
      </c>
      <c r="D30" s="214">
        <v>31</v>
      </c>
      <c r="E30" s="214">
        <v>1.2</v>
      </c>
      <c r="F30" s="214">
        <v>29.8</v>
      </c>
      <c r="G30" s="215">
        <v>45969.734027777777</v>
      </c>
      <c r="H30" s="216">
        <v>45974</v>
      </c>
      <c r="I30" s="213"/>
      <c r="J30" s="213" t="s">
        <v>1302</v>
      </c>
      <c r="K30" s="216">
        <v>46007</v>
      </c>
    </row>
    <row r="31" spans="1:11" hidden="1" outlineLevel="1">
      <c r="A31" s="2" t="s">
        <v>1351</v>
      </c>
      <c r="B31" s="212" t="s">
        <v>1300</v>
      </c>
      <c r="C31" s="213" t="s">
        <v>1352</v>
      </c>
      <c r="D31" s="214">
        <v>131</v>
      </c>
      <c r="E31" s="214">
        <v>4.0999999999999996</v>
      </c>
      <c r="F31" s="214">
        <v>126.9</v>
      </c>
      <c r="G31" s="215">
        <v>45969.806944444441</v>
      </c>
      <c r="H31" s="216">
        <v>45974</v>
      </c>
      <c r="I31" s="213"/>
      <c r="J31" s="213" t="s">
        <v>1302</v>
      </c>
      <c r="K31" s="216">
        <v>46007</v>
      </c>
    </row>
    <row r="32" spans="1:11" hidden="1" outlineLevel="1">
      <c r="A32" s="2" t="s">
        <v>1353</v>
      </c>
      <c r="B32" s="212" t="s">
        <v>1300</v>
      </c>
      <c r="C32" s="213" t="s">
        <v>1354</v>
      </c>
      <c r="D32" s="214">
        <v>131</v>
      </c>
      <c r="E32" s="214">
        <v>4.0999999999999996</v>
      </c>
      <c r="F32" s="214">
        <v>126.9</v>
      </c>
      <c r="G32" s="215">
        <v>45969.80972222222</v>
      </c>
      <c r="H32" s="216">
        <v>45974</v>
      </c>
      <c r="I32" s="213"/>
      <c r="J32" s="213" t="s">
        <v>1302</v>
      </c>
      <c r="K32" s="216">
        <v>46007</v>
      </c>
    </row>
    <row r="33" spans="1:11" hidden="1" outlineLevel="1">
      <c r="A33" s="2" t="s">
        <v>1355</v>
      </c>
      <c r="B33" s="212" t="s">
        <v>1300</v>
      </c>
      <c r="C33" s="213" t="s">
        <v>1356</v>
      </c>
      <c r="D33" s="214">
        <v>162</v>
      </c>
      <c r="E33" s="214">
        <v>5</v>
      </c>
      <c r="F33" s="214">
        <v>157</v>
      </c>
      <c r="G33" s="215">
        <v>45969.84375</v>
      </c>
      <c r="H33" s="216">
        <v>45974</v>
      </c>
      <c r="I33" s="213"/>
      <c r="J33" s="213" t="s">
        <v>1302</v>
      </c>
      <c r="K33" s="216">
        <v>46007</v>
      </c>
    </row>
    <row r="34" spans="1:11" hidden="1" outlineLevel="1">
      <c r="A34" s="2" t="s">
        <v>1357</v>
      </c>
      <c r="B34" s="212" t="s">
        <v>1300</v>
      </c>
      <c r="C34" s="213" t="s">
        <v>1358</v>
      </c>
      <c r="D34" s="214">
        <v>131</v>
      </c>
      <c r="E34" s="214">
        <v>4.0999999999999996</v>
      </c>
      <c r="F34" s="214">
        <v>126.9</v>
      </c>
      <c r="G34" s="215">
        <v>45970.022916666669</v>
      </c>
      <c r="H34" s="216">
        <v>45974</v>
      </c>
      <c r="I34" s="213"/>
      <c r="J34" s="213" t="s">
        <v>1302</v>
      </c>
      <c r="K34" s="216">
        <v>46007</v>
      </c>
    </row>
    <row r="35" spans="1:11" hidden="1" outlineLevel="1">
      <c r="A35" s="2" t="s">
        <v>1359</v>
      </c>
      <c r="B35" s="212" t="s">
        <v>1300</v>
      </c>
      <c r="C35" s="213" t="s">
        <v>1360</v>
      </c>
      <c r="D35" s="214">
        <v>131</v>
      </c>
      <c r="E35" s="214">
        <v>4.0999999999999996</v>
      </c>
      <c r="F35" s="214">
        <v>126.9</v>
      </c>
      <c r="G35" s="215">
        <v>45970.088194444441</v>
      </c>
      <c r="H35" s="216">
        <v>45974</v>
      </c>
      <c r="I35" s="213"/>
      <c r="J35" s="213" t="s">
        <v>1302</v>
      </c>
      <c r="K35" s="216">
        <v>46007</v>
      </c>
    </row>
    <row r="36" spans="1:11" hidden="1" outlineLevel="1">
      <c r="A36" s="2" t="s">
        <v>1361</v>
      </c>
      <c r="B36" s="212" t="s">
        <v>1300</v>
      </c>
      <c r="C36" s="213" t="s">
        <v>1362</v>
      </c>
      <c r="D36" s="214">
        <v>31</v>
      </c>
      <c r="E36" s="214">
        <v>1.2</v>
      </c>
      <c r="F36" s="214">
        <v>29.8</v>
      </c>
      <c r="G36" s="215">
        <v>45970.72152777778</v>
      </c>
      <c r="H36" s="216">
        <v>45974</v>
      </c>
      <c r="I36" s="213"/>
      <c r="J36" s="213" t="s">
        <v>1302</v>
      </c>
      <c r="K36" s="216">
        <v>46007</v>
      </c>
    </row>
    <row r="37" spans="1:11" hidden="1" outlineLevel="1">
      <c r="A37" s="2" t="s">
        <v>1363</v>
      </c>
      <c r="B37" s="212" t="s">
        <v>1300</v>
      </c>
      <c r="C37" s="213" t="s">
        <v>1364</v>
      </c>
      <c r="D37" s="214">
        <v>31</v>
      </c>
      <c r="E37" s="214">
        <v>1.2</v>
      </c>
      <c r="F37" s="214">
        <v>29.8</v>
      </c>
      <c r="G37" s="215">
        <v>45970.726388888892</v>
      </c>
      <c r="H37" s="216">
        <v>45974</v>
      </c>
      <c r="I37" s="213"/>
      <c r="J37" s="213" t="s">
        <v>1302</v>
      </c>
      <c r="K37" s="216">
        <v>46007</v>
      </c>
    </row>
    <row r="38" spans="1:11" hidden="1" outlineLevel="1">
      <c r="A38" s="2" t="s">
        <v>1365</v>
      </c>
      <c r="B38" s="212" t="s">
        <v>1300</v>
      </c>
      <c r="C38" s="213" t="s">
        <v>1366</v>
      </c>
      <c r="D38" s="214">
        <v>131</v>
      </c>
      <c r="E38" s="214">
        <v>4.0999999999999996</v>
      </c>
      <c r="F38" s="214">
        <v>126.9</v>
      </c>
      <c r="G38" s="215">
        <v>45970.854166666664</v>
      </c>
      <c r="H38" s="216">
        <v>45974</v>
      </c>
      <c r="I38" s="213"/>
      <c r="J38" s="213" t="s">
        <v>1302</v>
      </c>
      <c r="K38" s="216">
        <v>46007</v>
      </c>
    </row>
    <row r="39" spans="1:11" hidden="1" outlineLevel="1">
      <c r="A39" s="2" t="s">
        <v>1367</v>
      </c>
      <c r="B39" s="212" t="s">
        <v>1300</v>
      </c>
      <c r="C39" s="213" t="s">
        <v>1368</v>
      </c>
      <c r="D39" s="214">
        <v>262</v>
      </c>
      <c r="E39" s="214">
        <v>7.9</v>
      </c>
      <c r="F39" s="214">
        <v>254.1</v>
      </c>
      <c r="G39" s="215">
        <v>45971.090277777781</v>
      </c>
      <c r="H39" s="216">
        <v>45974</v>
      </c>
      <c r="I39" s="213"/>
      <c r="J39" s="213" t="s">
        <v>1302</v>
      </c>
      <c r="K39" s="216">
        <v>46007</v>
      </c>
    </row>
    <row r="40" spans="1:11" hidden="1" outlineLevel="1">
      <c r="A40" s="2" t="s">
        <v>1369</v>
      </c>
      <c r="B40" s="212" t="s">
        <v>1300</v>
      </c>
      <c r="C40" s="213" t="s">
        <v>1370</v>
      </c>
      <c r="D40" s="214">
        <v>131</v>
      </c>
      <c r="E40" s="214">
        <v>4.0999999999999996</v>
      </c>
      <c r="F40" s="214">
        <v>126.9</v>
      </c>
      <c r="G40" s="215">
        <v>45971.798611111109</v>
      </c>
      <c r="H40" s="216">
        <v>45974</v>
      </c>
      <c r="I40" s="213"/>
      <c r="J40" s="213" t="s">
        <v>1302</v>
      </c>
      <c r="K40" s="216">
        <v>46007</v>
      </c>
    </row>
    <row r="41" spans="1:11" hidden="1" outlineLevel="1">
      <c r="A41" s="2" t="s">
        <v>1371</v>
      </c>
      <c r="B41" s="212" t="s">
        <v>1300</v>
      </c>
      <c r="C41" s="213" t="s">
        <v>1372</v>
      </c>
      <c r="D41" s="214">
        <v>31</v>
      </c>
      <c r="E41" s="214">
        <v>1.2</v>
      </c>
      <c r="F41" s="214">
        <v>29.8</v>
      </c>
      <c r="G41" s="215">
        <v>45971.970138888886</v>
      </c>
      <c r="H41" s="216">
        <v>45974</v>
      </c>
      <c r="I41" s="213"/>
      <c r="J41" s="213" t="s">
        <v>1302</v>
      </c>
      <c r="K41" s="216">
        <v>46007</v>
      </c>
    </row>
    <row r="42" spans="1:11" hidden="1" outlineLevel="1">
      <c r="A42" s="2" t="s">
        <v>1373</v>
      </c>
      <c r="B42" s="212" t="s">
        <v>1300</v>
      </c>
      <c r="C42" s="213" t="s">
        <v>1374</v>
      </c>
      <c r="D42" s="214">
        <v>131</v>
      </c>
      <c r="E42" s="214">
        <v>4.0999999999999996</v>
      </c>
      <c r="F42" s="214">
        <v>126.9</v>
      </c>
      <c r="G42" s="215">
        <v>45972.65902777778</v>
      </c>
      <c r="H42" s="216">
        <v>45975</v>
      </c>
      <c r="I42" s="213"/>
      <c r="J42" s="213" t="s">
        <v>1302</v>
      </c>
      <c r="K42" s="216">
        <v>46007</v>
      </c>
    </row>
    <row r="43" spans="1:11" hidden="1" outlineLevel="1">
      <c r="A43" s="2" t="s">
        <v>1375</v>
      </c>
      <c r="B43" s="212" t="s">
        <v>1300</v>
      </c>
      <c r="C43" s="213" t="s">
        <v>1376</v>
      </c>
      <c r="D43" s="214">
        <v>31</v>
      </c>
      <c r="E43" s="214">
        <v>1.2</v>
      </c>
      <c r="F43" s="214">
        <v>29.8</v>
      </c>
      <c r="G43" s="215">
        <v>45972.986805555556</v>
      </c>
      <c r="H43" s="216">
        <v>45975</v>
      </c>
      <c r="I43" s="213"/>
      <c r="J43" s="213" t="s">
        <v>1302</v>
      </c>
      <c r="K43" s="216">
        <v>46007</v>
      </c>
    </row>
    <row r="44" spans="1:11" hidden="1" outlineLevel="1">
      <c r="A44" s="2" t="s">
        <v>1377</v>
      </c>
      <c r="B44" s="212" t="s">
        <v>1300</v>
      </c>
      <c r="C44" s="213" t="s">
        <v>1378</v>
      </c>
      <c r="D44" s="214">
        <v>131</v>
      </c>
      <c r="E44" s="214">
        <v>4.0999999999999996</v>
      </c>
      <c r="F44" s="214">
        <v>126.9</v>
      </c>
      <c r="G44" s="215">
        <v>45973.706944444442</v>
      </c>
      <c r="H44" s="216">
        <v>45975</v>
      </c>
      <c r="I44" s="213"/>
      <c r="J44" s="213" t="s">
        <v>1302</v>
      </c>
      <c r="K44" s="216">
        <v>46007</v>
      </c>
    </row>
    <row r="45" spans="1:11" hidden="1" outlineLevel="1">
      <c r="A45" s="2" t="s">
        <v>1379</v>
      </c>
      <c r="B45" s="212" t="s">
        <v>1300</v>
      </c>
      <c r="C45" s="213" t="s">
        <v>1380</v>
      </c>
      <c r="D45" s="214">
        <v>131</v>
      </c>
      <c r="E45" s="214">
        <v>4.0999999999999996</v>
      </c>
      <c r="F45" s="214">
        <v>126.9</v>
      </c>
      <c r="G45" s="215">
        <v>45976.054861111108</v>
      </c>
      <c r="H45" s="216">
        <v>45980</v>
      </c>
      <c r="I45" s="213"/>
      <c r="J45" s="213" t="s">
        <v>1302</v>
      </c>
      <c r="K45" s="216">
        <v>46007</v>
      </c>
    </row>
    <row r="46" spans="1:11" hidden="1" outlineLevel="1">
      <c r="A46" s="2" t="s">
        <v>1381</v>
      </c>
      <c r="B46" s="212" t="s">
        <v>1300</v>
      </c>
      <c r="C46" s="213" t="s">
        <v>1382</v>
      </c>
      <c r="D46" s="214">
        <v>31</v>
      </c>
      <c r="E46" s="214">
        <v>1.2</v>
      </c>
      <c r="F46" s="214">
        <v>29.8</v>
      </c>
      <c r="G46" s="215">
        <v>45976.751388888886</v>
      </c>
      <c r="H46" s="216">
        <v>45980</v>
      </c>
      <c r="I46" s="213"/>
      <c r="J46" s="213" t="s">
        <v>1302</v>
      </c>
      <c r="K46" s="216">
        <v>46007</v>
      </c>
    </row>
    <row r="47" spans="1:11" hidden="1" outlineLevel="1">
      <c r="A47" s="2" t="s">
        <v>1383</v>
      </c>
      <c r="B47" s="212" t="s">
        <v>1300</v>
      </c>
      <c r="C47" s="213" t="s">
        <v>1384</v>
      </c>
      <c r="D47" s="214">
        <v>31</v>
      </c>
      <c r="E47" s="214">
        <v>1.2</v>
      </c>
      <c r="F47" s="214">
        <v>29.8</v>
      </c>
      <c r="G47" s="215">
        <v>45976.844444444447</v>
      </c>
      <c r="H47" s="216">
        <v>45980</v>
      </c>
      <c r="I47" s="213"/>
      <c r="J47" s="213" t="s">
        <v>1302</v>
      </c>
      <c r="K47" s="216">
        <v>46007</v>
      </c>
    </row>
    <row r="48" spans="1:11" hidden="1" outlineLevel="1">
      <c r="A48" s="2" t="s">
        <v>1385</v>
      </c>
      <c r="B48" s="212" t="s">
        <v>1300</v>
      </c>
      <c r="C48" s="213" t="s">
        <v>1386</v>
      </c>
      <c r="D48" s="214">
        <v>31</v>
      </c>
      <c r="E48" s="214">
        <v>1.2</v>
      </c>
      <c r="F48" s="214">
        <v>29.8</v>
      </c>
      <c r="G48" s="215">
        <v>45977.066666666666</v>
      </c>
      <c r="H48" s="216">
        <v>45980</v>
      </c>
      <c r="I48" s="213"/>
      <c r="J48" s="213" t="s">
        <v>1302</v>
      </c>
      <c r="K48" s="216">
        <v>46007</v>
      </c>
    </row>
    <row r="49" spans="1:11" hidden="1" outlineLevel="1">
      <c r="A49" s="2" t="s">
        <v>1387</v>
      </c>
      <c r="B49" s="212" t="s">
        <v>1300</v>
      </c>
      <c r="C49" s="213" t="s">
        <v>1388</v>
      </c>
      <c r="D49" s="214">
        <v>131</v>
      </c>
      <c r="E49" s="214">
        <v>4.0999999999999996</v>
      </c>
      <c r="F49" s="214">
        <v>126.9</v>
      </c>
      <c r="G49" s="215">
        <v>45977.836111111108</v>
      </c>
      <c r="H49" s="216">
        <v>45980</v>
      </c>
      <c r="I49" s="213"/>
      <c r="J49" s="213" t="s">
        <v>1302</v>
      </c>
      <c r="K49" s="216">
        <v>46007</v>
      </c>
    </row>
    <row r="50" spans="1:11" hidden="1" outlineLevel="1">
      <c r="A50" s="2" t="s">
        <v>1389</v>
      </c>
      <c r="B50" s="212" t="s">
        <v>1300</v>
      </c>
      <c r="C50" s="213" t="s">
        <v>1390</v>
      </c>
      <c r="D50" s="214">
        <v>31</v>
      </c>
      <c r="E50" s="214">
        <v>1.2</v>
      </c>
      <c r="F50" s="214">
        <v>29.8</v>
      </c>
      <c r="G50" s="215">
        <v>45977.888194444444</v>
      </c>
      <c r="H50" s="216">
        <v>45980</v>
      </c>
      <c r="I50" s="213"/>
      <c r="J50" s="213" t="s">
        <v>1302</v>
      </c>
      <c r="K50" s="216">
        <v>46007</v>
      </c>
    </row>
    <row r="51" spans="1:11" hidden="1" outlineLevel="1">
      <c r="A51" s="2" t="s">
        <v>1391</v>
      </c>
      <c r="B51" s="212" t="s">
        <v>1300</v>
      </c>
      <c r="C51" s="213" t="s">
        <v>1392</v>
      </c>
      <c r="D51" s="214">
        <v>31</v>
      </c>
      <c r="E51" s="214">
        <v>1.2</v>
      </c>
      <c r="F51" s="214">
        <v>29.8</v>
      </c>
      <c r="G51" s="215">
        <v>45977.888888888891</v>
      </c>
      <c r="H51" s="216">
        <v>45980</v>
      </c>
      <c r="I51" s="213"/>
      <c r="J51" s="213" t="s">
        <v>1302</v>
      </c>
      <c r="K51" s="216">
        <v>46007</v>
      </c>
    </row>
    <row r="52" spans="1:11" hidden="1" outlineLevel="1">
      <c r="A52" s="2" t="s">
        <v>1393</v>
      </c>
      <c r="B52" s="212" t="s">
        <v>1300</v>
      </c>
      <c r="C52" s="213" t="s">
        <v>1394</v>
      </c>
      <c r="D52" s="214">
        <v>93</v>
      </c>
      <c r="E52" s="214">
        <v>3</v>
      </c>
      <c r="F52" s="214">
        <v>90</v>
      </c>
      <c r="G52" s="215">
        <v>45978.106249999997</v>
      </c>
      <c r="H52" s="216">
        <v>45980</v>
      </c>
      <c r="I52" s="213"/>
      <c r="J52" s="213" t="s">
        <v>1302</v>
      </c>
      <c r="K52" s="216">
        <v>46007</v>
      </c>
    </row>
    <row r="53" spans="1:11" hidden="1" outlineLevel="1">
      <c r="A53" s="2" t="s">
        <v>1395</v>
      </c>
      <c r="B53" s="212" t="s">
        <v>1300</v>
      </c>
      <c r="C53" s="213" t="s">
        <v>1396</v>
      </c>
      <c r="D53" s="214">
        <v>162</v>
      </c>
      <c r="E53" s="214">
        <v>5</v>
      </c>
      <c r="F53" s="214">
        <v>157</v>
      </c>
      <c r="G53" s="215">
        <v>45978.680555555555</v>
      </c>
      <c r="H53" s="216">
        <v>45980</v>
      </c>
      <c r="I53" s="213"/>
      <c r="J53" s="213" t="s">
        <v>1302</v>
      </c>
      <c r="K53" s="216">
        <v>46007</v>
      </c>
    </row>
    <row r="54" spans="1:11" hidden="1" outlineLevel="1">
      <c r="A54" s="2" t="s">
        <v>1397</v>
      </c>
      <c r="B54" s="212" t="s">
        <v>1300</v>
      </c>
      <c r="C54" s="213" t="s">
        <v>1398</v>
      </c>
      <c r="D54" s="214">
        <v>131</v>
      </c>
      <c r="E54" s="214">
        <v>4.0999999999999996</v>
      </c>
      <c r="F54" s="214">
        <v>126.9</v>
      </c>
      <c r="G54" s="215">
        <v>45978.980555555558</v>
      </c>
      <c r="H54" s="216">
        <v>45980</v>
      </c>
      <c r="I54" s="213"/>
      <c r="J54" s="213" t="s">
        <v>1302</v>
      </c>
      <c r="K54" s="216">
        <v>46007</v>
      </c>
    </row>
    <row r="55" spans="1:11" hidden="1" outlineLevel="1">
      <c r="A55" s="2" t="s">
        <v>1399</v>
      </c>
      <c r="B55" s="212" t="s">
        <v>1300</v>
      </c>
      <c r="C55" s="213" t="s">
        <v>1400</v>
      </c>
      <c r="D55" s="214">
        <v>31</v>
      </c>
      <c r="E55" s="214">
        <v>1.2</v>
      </c>
      <c r="F55" s="214">
        <v>29.8</v>
      </c>
      <c r="G55" s="215">
        <v>45979.425694444442</v>
      </c>
      <c r="H55" s="216">
        <v>45981</v>
      </c>
      <c r="I55" s="213"/>
      <c r="J55" s="213" t="s">
        <v>1302</v>
      </c>
      <c r="K55" s="216">
        <v>46007</v>
      </c>
    </row>
    <row r="56" spans="1:11" hidden="1" outlineLevel="1">
      <c r="A56" s="2" t="s">
        <v>1401</v>
      </c>
      <c r="B56" s="212" t="s">
        <v>1300</v>
      </c>
      <c r="C56" s="213" t="s">
        <v>1402</v>
      </c>
      <c r="D56" s="214">
        <v>62</v>
      </c>
      <c r="E56" s="214">
        <v>2.1</v>
      </c>
      <c r="F56" s="214">
        <v>59.9</v>
      </c>
      <c r="G56" s="215">
        <v>45981.930555555555</v>
      </c>
      <c r="H56" s="216">
        <v>45985</v>
      </c>
      <c r="I56" s="213"/>
      <c r="J56" s="213" t="s">
        <v>1302</v>
      </c>
      <c r="K56" s="216">
        <v>46007</v>
      </c>
    </row>
    <row r="57" spans="1:11" hidden="1" outlineLevel="1">
      <c r="A57" s="2" t="s">
        <v>1403</v>
      </c>
      <c r="B57" s="212" t="s">
        <v>1300</v>
      </c>
      <c r="C57" s="213" t="s">
        <v>1404</v>
      </c>
      <c r="D57" s="214">
        <v>100</v>
      </c>
      <c r="E57" s="214">
        <v>3.2</v>
      </c>
      <c r="F57" s="214">
        <v>96.8</v>
      </c>
      <c r="G57" s="215">
        <v>45982.896527777775</v>
      </c>
      <c r="H57" s="216">
        <v>45986</v>
      </c>
      <c r="I57" s="213"/>
      <c r="J57" s="213" t="s">
        <v>1302</v>
      </c>
      <c r="K57" s="216">
        <v>46007</v>
      </c>
    </row>
    <row r="58" spans="1:11" hidden="1" outlineLevel="1">
      <c r="A58" s="2" t="s">
        <v>1405</v>
      </c>
      <c r="B58" s="212" t="s">
        <v>1300</v>
      </c>
      <c r="C58" s="213" t="s">
        <v>1406</v>
      </c>
      <c r="D58" s="214">
        <v>131</v>
      </c>
      <c r="E58" s="214">
        <v>4.0999999999999996</v>
      </c>
      <c r="F58" s="214">
        <v>126.9</v>
      </c>
      <c r="G58" s="215">
        <v>45983.790277777778</v>
      </c>
      <c r="H58" s="216">
        <v>45987</v>
      </c>
      <c r="I58" s="213"/>
      <c r="J58" s="213" t="s">
        <v>1302</v>
      </c>
      <c r="K58" s="216">
        <v>46007</v>
      </c>
    </row>
    <row r="59" spans="1:11" hidden="1" outlineLevel="1">
      <c r="A59" s="2" t="s">
        <v>1407</v>
      </c>
      <c r="B59" s="212" t="s">
        <v>1300</v>
      </c>
      <c r="C59" s="213" t="s">
        <v>1408</v>
      </c>
      <c r="D59" s="214">
        <v>62</v>
      </c>
      <c r="E59" s="214">
        <v>2.1</v>
      </c>
      <c r="F59" s="214">
        <v>59.9</v>
      </c>
      <c r="G59" s="215">
        <v>45983.986805555556</v>
      </c>
      <c r="H59" s="216">
        <v>45987</v>
      </c>
      <c r="I59" s="213"/>
      <c r="J59" s="213" t="s">
        <v>1302</v>
      </c>
      <c r="K59" s="216">
        <v>46007</v>
      </c>
    </row>
    <row r="60" spans="1:11" hidden="1" outlineLevel="1">
      <c r="A60" s="2" t="s">
        <v>1409</v>
      </c>
      <c r="B60" s="212" t="s">
        <v>1300</v>
      </c>
      <c r="C60" s="213" t="s">
        <v>1410</v>
      </c>
      <c r="D60" s="214">
        <v>62</v>
      </c>
      <c r="E60" s="214">
        <v>2.1</v>
      </c>
      <c r="F60" s="214">
        <v>59.9</v>
      </c>
      <c r="G60" s="215">
        <v>45985.100694444445</v>
      </c>
      <c r="H60" s="216">
        <v>45987</v>
      </c>
      <c r="I60" s="213"/>
      <c r="J60" s="213" t="s">
        <v>1302</v>
      </c>
      <c r="K60" s="216">
        <v>46007</v>
      </c>
    </row>
    <row r="61" spans="1:11" hidden="1" outlineLevel="1">
      <c r="A61" s="2" t="s">
        <v>1411</v>
      </c>
      <c r="B61" s="212" t="s">
        <v>1300</v>
      </c>
      <c r="C61" s="213" t="s">
        <v>1412</v>
      </c>
      <c r="D61" s="214">
        <v>131</v>
      </c>
      <c r="E61" s="214">
        <v>4.0999999999999996</v>
      </c>
      <c r="F61" s="214">
        <v>126.9</v>
      </c>
      <c r="G61" s="215">
        <v>45985.143055555556</v>
      </c>
      <c r="H61" s="216">
        <v>45987</v>
      </c>
      <c r="I61" s="213"/>
      <c r="J61" s="213" t="s">
        <v>1302</v>
      </c>
      <c r="K61" s="216">
        <v>46007</v>
      </c>
    </row>
    <row r="62" spans="1:11" hidden="1" outlineLevel="1">
      <c r="A62" s="2" t="s">
        <v>1413</v>
      </c>
      <c r="B62" s="212" t="s">
        <v>1300</v>
      </c>
      <c r="C62" s="213" t="s">
        <v>1414</v>
      </c>
      <c r="D62" s="214">
        <v>62</v>
      </c>
      <c r="E62" s="214">
        <v>2.1</v>
      </c>
      <c r="F62" s="214">
        <v>59.9</v>
      </c>
      <c r="G62" s="215">
        <v>45987.059027777781</v>
      </c>
      <c r="H62" s="216">
        <v>45992</v>
      </c>
      <c r="I62" s="213"/>
      <c r="J62" s="213" t="s">
        <v>1302</v>
      </c>
      <c r="K62" s="216">
        <v>46007</v>
      </c>
    </row>
    <row r="63" spans="1:11" hidden="1" outlineLevel="1">
      <c r="A63" s="2" t="s">
        <v>1415</v>
      </c>
      <c r="B63" s="212" t="s">
        <v>1300</v>
      </c>
      <c r="C63" s="213" t="s">
        <v>1416</v>
      </c>
      <c r="D63" s="214">
        <v>31</v>
      </c>
      <c r="E63" s="214">
        <v>1.2</v>
      </c>
      <c r="F63" s="214">
        <v>29.8</v>
      </c>
      <c r="G63" s="215">
        <v>45987.111805555556</v>
      </c>
      <c r="H63" s="216">
        <v>45992</v>
      </c>
      <c r="I63" s="213"/>
      <c r="J63" s="213" t="s">
        <v>1302</v>
      </c>
      <c r="K63" s="216">
        <v>46007</v>
      </c>
    </row>
    <row r="64" spans="1:11" hidden="1" outlineLevel="1">
      <c r="A64" s="2" t="s">
        <v>1417</v>
      </c>
      <c r="B64" s="212" t="s">
        <v>1300</v>
      </c>
      <c r="C64" s="213" t="s">
        <v>1418</v>
      </c>
      <c r="D64" s="214">
        <v>31</v>
      </c>
      <c r="E64" s="214">
        <v>1.2</v>
      </c>
      <c r="F64" s="214">
        <v>29.8</v>
      </c>
      <c r="G64" s="215">
        <v>45987.635416666664</v>
      </c>
      <c r="H64" s="216">
        <v>45992</v>
      </c>
      <c r="I64" s="213"/>
      <c r="J64" s="213" t="s">
        <v>1302</v>
      </c>
      <c r="K64" s="216">
        <v>46007</v>
      </c>
    </row>
    <row r="65" spans="1:14" hidden="1" outlineLevel="1">
      <c r="A65" s="2" t="s">
        <v>1419</v>
      </c>
      <c r="B65" s="212" t="s">
        <v>1300</v>
      </c>
      <c r="C65" s="213" t="s">
        <v>1420</v>
      </c>
      <c r="D65" s="214">
        <v>262</v>
      </c>
      <c r="E65" s="214">
        <v>7.9</v>
      </c>
      <c r="F65" s="214">
        <v>254.1</v>
      </c>
      <c r="G65" s="215">
        <v>45991.57916666667</v>
      </c>
      <c r="H65" s="216">
        <v>45994</v>
      </c>
      <c r="I65" s="213"/>
      <c r="J65" s="213" t="s">
        <v>1302</v>
      </c>
      <c r="K65" s="216">
        <v>46007</v>
      </c>
    </row>
    <row r="66" spans="1:14" hidden="1" outlineLevel="1">
      <c r="A66" s="2" t="s">
        <v>1421</v>
      </c>
      <c r="B66" s="212" t="s">
        <v>1300</v>
      </c>
      <c r="C66" s="213" t="s">
        <v>1422</v>
      </c>
      <c r="D66" s="214">
        <v>155</v>
      </c>
      <c r="E66" s="214">
        <v>4.8</v>
      </c>
      <c r="F66" s="214">
        <v>150.19999999999999</v>
      </c>
      <c r="G66" s="215">
        <v>45991.627083333333</v>
      </c>
      <c r="H66" s="216">
        <v>45994</v>
      </c>
      <c r="I66" s="213"/>
      <c r="J66" s="213" t="s">
        <v>1302</v>
      </c>
      <c r="K66" s="216">
        <v>46007</v>
      </c>
    </row>
    <row r="67" spans="1:14" hidden="1" outlineLevel="1">
      <c r="A67" s="2" t="s">
        <v>1423</v>
      </c>
      <c r="B67" s="217" t="s">
        <v>1300</v>
      </c>
      <c r="C67" s="218" t="s">
        <v>1424</v>
      </c>
      <c r="D67" s="219">
        <v>131</v>
      </c>
      <c r="E67" s="219">
        <v>4.0999999999999996</v>
      </c>
      <c r="F67" s="219">
        <v>126.9</v>
      </c>
      <c r="G67" s="220">
        <v>45991.680555555555</v>
      </c>
      <c r="H67" s="221">
        <v>45994</v>
      </c>
      <c r="I67" s="218"/>
      <c r="J67" s="218" t="s">
        <v>1302</v>
      </c>
      <c r="K67" s="221">
        <v>46007</v>
      </c>
    </row>
    <row r="68" spans="1:14" collapsed="1">
      <c r="B68" s="212"/>
      <c r="C68" s="213"/>
      <c r="D68" s="214">
        <f>SUM(D17:D67)</f>
        <v>5418</v>
      </c>
      <c r="E68" s="214">
        <f>SUM(E17:E67)</f>
        <v>172.48999999999992</v>
      </c>
      <c r="F68" s="214"/>
      <c r="G68" s="215"/>
      <c r="H68" s="216"/>
      <c r="I68" s="213"/>
      <c r="J68" s="213"/>
      <c r="K68" s="216"/>
      <c r="M68" s="37">
        <f>D68</f>
        <v>5418</v>
      </c>
      <c r="N68" s="37">
        <f>E68</f>
        <v>172.48999999999992</v>
      </c>
    </row>
    <row r="69" spans="1:14">
      <c r="D69" s="209"/>
      <c r="E69" s="209"/>
      <c r="F69" s="209"/>
      <c r="M69" s="37"/>
      <c r="N69" s="37"/>
    </row>
    <row r="70" spans="1:14">
      <c r="B70" s="401" t="s">
        <v>103</v>
      </c>
      <c r="C70" s="401"/>
      <c r="D70" s="401"/>
      <c r="E70" s="401"/>
      <c r="F70" s="401"/>
      <c r="G70" s="401"/>
      <c r="H70" s="401"/>
      <c r="I70" s="401"/>
      <c r="J70" s="401"/>
      <c r="K70" s="401"/>
    </row>
    <row r="71" spans="1:14" hidden="1" outlineLevel="3">
      <c r="A71" s="2" t="s">
        <v>1425</v>
      </c>
      <c r="B71" s="193" t="s">
        <v>1300</v>
      </c>
      <c r="C71" s="194" t="s">
        <v>1426</v>
      </c>
      <c r="D71" s="195">
        <v>262</v>
      </c>
      <c r="E71" s="195">
        <v>7.9</v>
      </c>
      <c r="F71" s="195">
        <v>254.1</v>
      </c>
      <c r="G71" s="196">
        <v>45992.785416666666</v>
      </c>
      <c r="H71" s="197">
        <v>45994</v>
      </c>
      <c r="I71" s="194"/>
      <c r="J71" s="194" t="s">
        <v>1302</v>
      </c>
      <c r="K71" s="197">
        <v>46007</v>
      </c>
    </row>
    <row r="72" spans="1:14" hidden="1" outlineLevel="3">
      <c r="A72" s="2" t="s">
        <v>1427</v>
      </c>
      <c r="B72" s="193" t="s">
        <v>1300</v>
      </c>
      <c r="C72" s="194" t="s">
        <v>1428</v>
      </c>
      <c r="D72" s="195">
        <v>162</v>
      </c>
      <c r="E72" s="195">
        <v>5</v>
      </c>
      <c r="F72" s="195">
        <v>157</v>
      </c>
      <c r="G72" s="196">
        <v>45993.553472222222</v>
      </c>
      <c r="H72" s="197">
        <v>45995</v>
      </c>
      <c r="I72" s="194"/>
      <c r="J72" s="194" t="s">
        <v>1302</v>
      </c>
      <c r="K72" s="197">
        <v>46007</v>
      </c>
    </row>
    <row r="73" spans="1:14" hidden="1" outlineLevel="3">
      <c r="A73" s="2" t="s">
        <v>1429</v>
      </c>
      <c r="B73" s="193" t="s">
        <v>1300</v>
      </c>
      <c r="C73" s="194" t="s">
        <v>1430</v>
      </c>
      <c r="D73" s="195">
        <v>162</v>
      </c>
      <c r="E73" s="195">
        <v>5</v>
      </c>
      <c r="F73" s="195">
        <v>157</v>
      </c>
      <c r="G73" s="196">
        <v>45993.645833333336</v>
      </c>
      <c r="H73" s="197">
        <v>45995</v>
      </c>
      <c r="I73" s="194"/>
      <c r="J73" s="194" t="s">
        <v>1302</v>
      </c>
      <c r="K73" s="197">
        <v>46007</v>
      </c>
    </row>
    <row r="74" spans="1:14" hidden="1" outlineLevel="3">
      <c r="A74" s="2" t="s">
        <v>1431</v>
      </c>
      <c r="B74" s="193" t="s">
        <v>1300</v>
      </c>
      <c r="C74" s="194" t="s">
        <v>1432</v>
      </c>
      <c r="D74" s="195">
        <v>293</v>
      </c>
      <c r="E74" s="195">
        <v>8.8000000000000007</v>
      </c>
      <c r="F74" s="195">
        <v>284.2</v>
      </c>
      <c r="G74" s="196">
        <v>45993.717361111114</v>
      </c>
      <c r="H74" s="197">
        <v>45995</v>
      </c>
      <c r="I74" s="194"/>
      <c r="J74" s="194" t="s">
        <v>1302</v>
      </c>
      <c r="K74" s="197">
        <v>46007</v>
      </c>
    </row>
    <row r="75" spans="1:14" hidden="1" outlineLevel="3">
      <c r="A75" s="2" t="s">
        <v>1433</v>
      </c>
      <c r="B75" s="193" t="s">
        <v>1300</v>
      </c>
      <c r="C75" s="194" t="s">
        <v>1434</v>
      </c>
      <c r="D75" s="195">
        <v>131</v>
      </c>
      <c r="E75" s="195">
        <v>4.0999999999999996</v>
      </c>
      <c r="F75" s="195">
        <v>126.9</v>
      </c>
      <c r="G75" s="196">
        <v>45993.963194444441</v>
      </c>
      <c r="H75" s="197">
        <v>45995</v>
      </c>
      <c r="I75" s="194"/>
      <c r="J75" s="194" t="s">
        <v>1302</v>
      </c>
      <c r="K75" s="197">
        <v>46007</v>
      </c>
    </row>
    <row r="76" spans="1:14" hidden="1" outlineLevel="3">
      <c r="A76" s="2" t="s">
        <v>1435</v>
      </c>
      <c r="B76" s="193" t="s">
        <v>1300</v>
      </c>
      <c r="C76" s="194" t="s">
        <v>1436</v>
      </c>
      <c r="D76" s="195">
        <v>162</v>
      </c>
      <c r="E76" s="195">
        <v>5</v>
      </c>
      <c r="F76" s="195">
        <v>157</v>
      </c>
      <c r="G76" s="196">
        <v>45994.871527777781</v>
      </c>
      <c r="H76" s="197">
        <v>45996</v>
      </c>
      <c r="I76" s="194"/>
      <c r="J76" s="194" t="s">
        <v>1302</v>
      </c>
      <c r="K76" s="197">
        <v>46007</v>
      </c>
    </row>
    <row r="77" spans="1:14" hidden="1" outlineLevel="3">
      <c r="A77" s="2" t="s">
        <v>1437</v>
      </c>
      <c r="B77" s="193" t="s">
        <v>1300</v>
      </c>
      <c r="C77" s="194" t="s">
        <v>1438</v>
      </c>
      <c r="D77" s="195">
        <v>31</v>
      </c>
      <c r="E77" s="195">
        <v>1.2</v>
      </c>
      <c r="F77" s="195">
        <v>29.8</v>
      </c>
      <c r="G77" s="196">
        <v>45994.950694444444</v>
      </c>
      <c r="H77" s="197">
        <v>45996</v>
      </c>
      <c r="I77" s="194"/>
      <c r="J77" s="194" t="s">
        <v>1302</v>
      </c>
      <c r="K77" s="197">
        <v>46007</v>
      </c>
    </row>
    <row r="78" spans="1:14" hidden="1" outlineLevel="3">
      <c r="A78" s="2" t="s">
        <v>1439</v>
      </c>
      <c r="B78" s="193" t="s">
        <v>1300</v>
      </c>
      <c r="C78" s="194" t="s">
        <v>1440</v>
      </c>
      <c r="D78" s="195">
        <v>62</v>
      </c>
      <c r="E78" s="195">
        <v>2.1</v>
      </c>
      <c r="F78" s="195">
        <v>59.9</v>
      </c>
      <c r="G78" s="196">
        <v>45995.505555555559</v>
      </c>
      <c r="H78" s="197">
        <v>45999</v>
      </c>
      <c r="I78" s="194"/>
      <c r="J78" s="194" t="s">
        <v>1302</v>
      </c>
      <c r="K78" s="197">
        <v>46007</v>
      </c>
    </row>
    <row r="79" spans="1:14" hidden="1" outlineLevel="3">
      <c r="A79" s="2" t="s">
        <v>1441</v>
      </c>
      <c r="B79" s="193" t="s">
        <v>1300</v>
      </c>
      <c r="C79" s="194" t="s">
        <v>1442</v>
      </c>
      <c r="D79" s="195">
        <v>62</v>
      </c>
      <c r="E79" s="195">
        <v>2.1</v>
      </c>
      <c r="F79" s="195">
        <v>59.9</v>
      </c>
      <c r="G79" s="196">
        <v>45996.845833333333</v>
      </c>
      <c r="H79" s="197">
        <v>46000</v>
      </c>
      <c r="I79" s="194"/>
      <c r="J79" s="194" t="s">
        <v>1302</v>
      </c>
      <c r="K79" s="197">
        <v>46007</v>
      </c>
    </row>
    <row r="80" spans="1:14" hidden="1" outlineLevel="3">
      <c r="A80" s="2" t="s">
        <v>1443</v>
      </c>
      <c r="B80" s="193" t="s">
        <v>1300</v>
      </c>
      <c r="C80" s="194" t="s">
        <v>1444</v>
      </c>
      <c r="D80" s="195">
        <v>131</v>
      </c>
      <c r="E80" s="195">
        <v>4.0999999999999996</v>
      </c>
      <c r="F80" s="195">
        <v>126.9</v>
      </c>
      <c r="G80" s="196">
        <v>45996.896527777775</v>
      </c>
      <c r="H80" s="197">
        <v>46000</v>
      </c>
      <c r="I80" s="194"/>
      <c r="J80" s="194" t="s">
        <v>1302</v>
      </c>
      <c r="K80" s="197">
        <v>46007</v>
      </c>
    </row>
    <row r="81" spans="1:11" hidden="1" outlineLevel="3">
      <c r="A81" s="2" t="s">
        <v>1445</v>
      </c>
      <c r="B81" s="193" t="s">
        <v>1300</v>
      </c>
      <c r="C81" s="194" t="s">
        <v>1446</v>
      </c>
      <c r="D81" s="195">
        <v>262</v>
      </c>
      <c r="E81" s="195">
        <v>7.9</v>
      </c>
      <c r="F81" s="195">
        <v>254.1</v>
      </c>
      <c r="G81" s="196">
        <v>45996.965277777781</v>
      </c>
      <c r="H81" s="197">
        <v>46000</v>
      </c>
      <c r="I81" s="194"/>
      <c r="J81" s="194" t="s">
        <v>1302</v>
      </c>
      <c r="K81" s="197">
        <v>46007</v>
      </c>
    </row>
    <row r="82" spans="1:11" hidden="1" outlineLevel="3">
      <c r="A82" s="2" t="s">
        <v>1447</v>
      </c>
      <c r="B82" s="193" t="s">
        <v>1300</v>
      </c>
      <c r="C82" s="194" t="s">
        <v>1448</v>
      </c>
      <c r="D82" s="195">
        <v>31</v>
      </c>
      <c r="E82" s="195">
        <v>1.2</v>
      </c>
      <c r="F82" s="195">
        <v>29.8</v>
      </c>
      <c r="G82" s="196">
        <v>45997.163888888892</v>
      </c>
      <c r="H82" s="197">
        <v>46001</v>
      </c>
      <c r="I82" s="194"/>
      <c r="J82" s="194" t="s">
        <v>1302</v>
      </c>
      <c r="K82" s="197">
        <v>46007</v>
      </c>
    </row>
    <row r="83" spans="1:11" hidden="1" outlineLevel="3">
      <c r="A83" s="2" t="s">
        <v>1449</v>
      </c>
      <c r="B83" s="193" t="s">
        <v>1300</v>
      </c>
      <c r="C83" s="194" t="s">
        <v>1450</v>
      </c>
      <c r="D83" s="195">
        <v>131</v>
      </c>
      <c r="E83" s="195">
        <v>4.0999999999999996</v>
      </c>
      <c r="F83" s="195">
        <v>126.9</v>
      </c>
      <c r="G83" s="196">
        <v>45997.900694444441</v>
      </c>
      <c r="H83" s="197">
        <v>46001</v>
      </c>
      <c r="I83" s="194"/>
      <c r="J83" s="194" t="s">
        <v>1302</v>
      </c>
      <c r="K83" s="197">
        <v>46007</v>
      </c>
    </row>
    <row r="84" spans="1:11" hidden="1" outlineLevel="3">
      <c r="A84" s="2" t="s">
        <v>1451</v>
      </c>
      <c r="B84" s="193" t="s">
        <v>1300</v>
      </c>
      <c r="C84" s="194" t="s">
        <v>1452</v>
      </c>
      <c r="D84" s="195">
        <v>31</v>
      </c>
      <c r="E84" s="195">
        <v>1.2</v>
      </c>
      <c r="F84" s="195">
        <v>29.8</v>
      </c>
      <c r="G84" s="196">
        <v>45997.966666666667</v>
      </c>
      <c r="H84" s="197">
        <v>46001</v>
      </c>
      <c r="I84" s="194"/>
      <c r="J84" s="194" t="s">
        <v>1302</v>
      </c>
      <c r="K84" s="197">
        <v>46007</v>
      </c>
    </row>
    <row r="85" spans="1:11" hidden="1" outlineLevel="3">
      <c r="A85" s="2" t="s">
        <v>1453</v>
      </c>
      <c r="B85" s="193" t="s">
        <v>1300</v>
      </c>
      <c r="C85" s="194" t="s">
        <v>1454</v>
      </c>
      <c r="D85" s="195">
        <v>31</v>
      </c>
      <c r="E85" s="195">
        <v>1.2</v>
      </c>
      <c r="F85" s="195">
        <v>29.8</v>
      </c>
      <c r="G85" s="196">
        <v>45998.095833333333</v>
      </c>
      <c r="H85" s="197">
        <v>46001</v>
      </c>
      <c r="I85" s="194"/>
      <c r="J85" s="194" t="s">
        <v>1302</v>
      </c>
      <c r="K85" s="197">
        <v>46007</v>
      </c>
    </row>
    <row r="86" spans="1:11" hidden="1" outlineLevel="3">
      <c r="A86" s="2" t="s">
        <v>1455</v>
      </c>
      <c r="B86" s="193" t="s">
        <v>1300</v>
      </c>
      <c r="C86" s="194" t="s">
        <v>1456</v>
      </c>
      <c r="D86" s="195">
        <v>31</v>
      </c>
      <c r="E86" s="195">
        <v>1.2</v>
      </c>
      <c r="F86" s="195">
        <v>29.8</v>
      </c>
      <c r="G86" s="196">
        <v>45999.086111111108</v>
      </c>
      <c r="H86" s="197">
        <v>46001</v>
      </c>
      <c r="I86" s="194"/>
      <c r="J86" s="194" t="s">
        <v>1302</v>
      </c>
      <c r="K86" s="197">
        <v>46007</v>
      </c>
    </row>
    <row r="87" spans="1:11" hidden="1" outlineLevel="3">
      <c r="A87" s="2" t="s">
        <v>1457</v>
      </c>
      <c r="B87" s="193" t="s">
        <v>1300</v>
      </c>
      <c r="C87" s="194" t="s">
        <v>1458</v>
      </c>
      <c r="D87" s="195">
        <v>31</v>
      </c>
      <c r="E87" s="195">
        <v>1.2</v>
      </c>
      <c r="F87" s="195">
        <v>29.8</v>
      </c>
      <c r="G87" s="196">
        <v>45999.883333333331</v>
      </c>
      <c r="H87" s="197">
        <v>46001</v>
      </c>
      <c r="I87" s="194"/>
      <c r="J87" s="194" t="s">
        <v>1302</v>
      </c>
      <c r="K87" s="197">
        <v>46007</v>
      </c>
    </row>
    <row r="88" spans="1:11" hidden="1" outlineLevel="3">
      <c r="A88" s="2" t="s">
        <v>1459</v>
      </c>
      <c r="B88" s="193" t="s">
        <v>1300</v>
      </c>
      <c r="C88" s="194" t="s">
        <v>1460</v>
      </c>
      <c r="D88" s="195">
        <v>62</v>
      </c>
      <c r="E88" s="195">
        <v>2.1</v>
      </c>
      <c r="F88" s="195">
        <v>59.9</v>
      </c>
      <c r="G88" s="196">
        <v>46000.977083333331</v>
      </c>
      <c r="H88" s="197">
        <v>46002</v>
      </c>
      <c r="I88" s="194"/>
      <c r="J88" s="194" t="s">
        <v>1302</v>
      </c>
      <c r="K88" s="197">
        <v>46007</v>
      </c>
    </row>
    <row r="89" spans="1:11" hidden="1" outlineLevel="3">
      <c r="A89" s="2" t="s">
        <v>1461</v>
      </c>
      <c r="B89" s="193" t="s">
        <v>1300</v>
      </c>
      <c r="C89" s="194" t="s">
        <v>1462</v>
      </c>
      <c r="D89" s="195">
        <v>162</v>
      </c>
      <c r="E89" s="195">
        <v>5</v>
      </c>
      <c r="F89" s="195">
        <v>157</v>
      </c>
      <c r="G89" s="196">
        <v>46001.076388888891</v>
      </c>
      <c r="H89" s="197">
        <v>46003</v>
      </c>
      <c r="I89" s="194"/>
      <c r="J89" s="194" t="s">
        <v>1302</v>
      </c>
      <c r="K89" s="197">
        <v>46007</v>
      </c>
    </row>
    <row r="90" spans="1:11" hidden="1" outlineLevel="3">
      <c r="A90" s="2" t="s">
        <v>1463</v>
      </c>
      <c r="B90" s="193" t="s">
        <v>1300</v>
      </c>
      <c r="C90" s="194" t="s">
        <v>1464</v>
      </c>
      <c r="D90" s="195">
        <v>131</v>
      </c>
      <c r="E90" s="195">
        <v>4.0999999999999996</v>
      </c>
      <c r="F90" s="195">
        <v>126.9</v>
      </c>
      <c r="G90" s="196">
        <v>46001.10833333333</v>
      </c>
      <c r="H90" s="197">
        <v>46003</v>
      </c>
      <c r="I90" s="194"/>
      <c r="J90" s="194" t="s">
        <v>1302</v>
      </c>
      <c r="K90" s="197">
        <v>46007</v>
      </c>
    </row>
    <row r="91" spans="1:11" hidden="1" outlineLevel="3">
      <c r="A91" s="2" t="s">
        <v>1465</v>
      </c>
      <c r="B91" s="193" t="s">
        <v>1300</v>
      </c>
      <c r="C91" s="194" t="s">
        <v>1466</v>
      </c>
      <c r="D91" s="222">
        <v>31</v>
      </c>
      <c r="E91" s="222">
        <v>1.2</v>
      </c>
      <c r="F91" s="222">
        <v>29.8</v>
      </c>
      <c r="G91" s="196">
        <v>46001.90625</v>
      </c>
      <c r="H91" s="197">
        <v>46003</v>
      </c>
      <c r="I91" s="194"/>
      <c r="J91" s="194" t="s">
        <v>1302</v>
      </c>
      <c r="K91" s="197">
        <v>46007</v>
      </c>
    </row>
    <row r="92" spans="1:11" hidden="1" outlineLevel="3">
      <c r="A92" s="2" t="s">
        <v>1467</v>
      </c>
      <c r="B92" s="193" t="s">
        <v>1300</v>
      </c>
      <c r="C92" s="194" t="s">
        <v>1468</v>
      </c>
      <c r="D92" s="195">
        <v>31</v>
      </c>
      <c r="E92" s="195">
        <v>1.2</v>
      </c>
      <c r="F92" s="195">
        <v>29.8</v>
      </c>
      <c r="G92" s="196">
        <v>46004.083333333336</v>
      </c>
      <c r="H92" s="197">
        <v>46008</v>
      </c>
      <c r="I92" s="194"/>
      <c r="J92" s="194" t="s">
        <v>1469</v>
      </c>
      <c r="K92" s="197">
        <v>46008</v>
      </c>
    </row>
    <row r="93" spans="1:11" hidden="1" outlineLevel="3">
      <c r="A93" s="2" t="s">
        <v>1470</v>
      </c>
      <c r="B93" s="193" t="s">
        <v>1300</v>
      </c>
      <c r="C93" s="194" t="s">
        <v>1471</v>
      </c>
      <c r="D93" s="195">
        <v>31</v>
      </c>
      <c r="E93" s="195">
        <v>1.2</v>
      </c>
      <c r="F93" s="195">
        <v>29.8</v>
      </c>
      <c r="G93" s="196">
        <v>46004.113888888889</v>
      </c>
      <c r="H93" s="197">
        <v>46008</v>
      </c>
      <c r="I93" s="194"/>
      <c r="J93" s="194" t="s">
        <v>1469</v>
      </c>
      <c r="K93" s="197">
        <v>46008</v>
      </c>
    </row>
    <row r="94" spans="1:11" hidden="1" outlineLevel="3">
      <c r="A94" s="2" t="s">
        <v>1472</v>
      </c>
      <c r="B94" s="193" t="s">
        <v>1300</v>
      </c>
      <c r="C94" s="194" t="s">
        <v>1473</v>
      </c>
      <c r="D94" s="195">
        <v>31</v>
      </c>
      <c r="E94" s="195">
        <v>1.2</v>
      </c>
      <c r="F94" s="195">
        <v>29.8</v>
      </c>
      <c r="G94" s="196">
        <v>46005.040972222225</v>
      </c>
      <c r="H94" s="197">
        <v>46008</v>
      </c>
      <c r="I94" s="194"/>
      <c r="J94" s="194" t="s">
        <v>1469</v>
      </c>
      <c r="K94" s="197">
        <v>46008</v>
      </c>
    </row>
    <row r="95" spans="1:11" hidden="1" outlineLevel="3">
      <c r="A95" s="2" t="s">
        <v>1474</v>
      </c>
      <c r="B95" s="193" t="s">
        <v>1300</v>
      </c>
      <c r="C95" s="194" t="s">
        <v>1475</v>
      </c>
      <c r="D95" s="195">
        <v>31</v>
      </c>
      <c r="E95" s="195">
        <v>1.2</v>
      </c>
      <c r="F95" s="195">
        <v>29.8</v>
      </c>
      <c r="G95" s="196">
        <v>46005.073611111111</v>
      </c>
      <c r="H95" s="197">
        <v>46008</v>
      </c>
      <c r="I95" s="194"/>
      <c r="J95" s="194" t="s">
        <v>1469</v>
      </c>
      <c r="K95" s="197">
        <v>46008</v>
      </c>
    </row>
    <row r="96" spans="1:11" hidden="1" outlineLevel="3">
      <c r="A96" s="2" t="s">
        <v>1476</v>
      </c>
      <c r="B96" s="193" t="s">
        <v>1300</v>
      </c>
      <c r="C96" s="194" t="s">
        <v>1477</v>
      </c>
      <c r="D96" s="195">
        <v>93</v>
      </c>
      <c r="E96" s="195">
        <v>3</v>
      </c>
      <c r="F96" s="195">
        <v>90</v>
      </c>
      <c r="G96" s="196">
        <v>46005.229861111111</v>
      </c>
      <c r="H96" s="197">
        <v>46008</v>
      </c>
      <c r="I96" s="194"/>
      <c r="J96" s="194" t="s">
        <v>1469</v>
      </c>
      <c r="K96" s="197">
        <v>46008</v>
      </c>
    </row>
    <row r="97" spans="1:14" hidden="1" outlineLevel="3">
      <c r="A97" s="2" t="s">
        <v>1478</v>
      </c>
      <c r="B97" s="193" t="s">
        <v>1300</v>
      </c>
      <c r="C97" s="194" t="s">
        <v>1479</v>
      </c>
      <c r="D97" s="195">
        <v>131</v>
      </c>
      <c r="E97" s="195">
        <v>4.0999999999999996</v>
      </c>
      <c r="F97" s="195">
        <v>126.9</v>
      </c>
      <c r="G97" s="196">
        <v>46005.852777777778</v>
      </c>
      <c r="H97" s="197">
        <v>46008</v>
      </c>
      <c r="I97" s="194"/>
      <c r="J97" s="194" t="s">
        <v>1469</v>
      </c>
      <c r="K97" s="197">
        <v>46008</v>
      </c>
    </row>
    <row r="98" spans="1:14" hidden="1" outlineLevel="3">
      <c r="A98" s="2" t="s">
        <v>1480</v>
      </c>
      <c r="B98" s="193" t="s">
        <v>1300</v>
      </c>
      <c r="C98" s="194" t="s">
        <v>1481</v>
      </c>
      <c r="D98" s="195">
        <v>262</v>
      </c>
      <c r="E98" s="195">
        <v>7.9</v>
      </c>
      <c r="F98" s="195">
        <v>254.1</v>
      </c>
      <c r="G98" s="196">
        <v>46005.932638888888</v>
      </c>
      <c r="H98" s="197">
        <v>46008</v>
      </c>
      <c r="I98" s="194"/>
      <c r="J98" s="194" t="s">
        <v>1469</v>
      </c>
      <c r="K98" s="197">
        <v>46008</v>
      </c>
    </row>
    <row r="99" spans="1:14" hidden="1" outlineLevel="3">
      <c r="A99" s="2" t="s">
        <v>1482</v>
      </c>
      <c r="B99" s="193" t="s">
        <v>1300</v>
      </c>
      <c r="C99" s="194" t="s">
        <v>1483</v>
      </c>
      <c r="D99" s="195">
        <v>162</v>
      </c>
      <c r="E99" s="195">
        <v>5</v>
      </c>
      <c r="F99" s="195">
        <v>157</v>
      </c>
      <c r="G99" s="196">
        <v>46006.904861111114</v>
      </c>
      <c r="H99" s="197">
        <v>46008</v>
      </c>
      <c r="I99" s="194"/>
      <c r="J99" s="194" t="s">
        <v>1469</v>
      </c>
      <c r="K99" s="197">
        <v>46008</v>
      </c>
    </row>
    <row r="100" spans="1:14" hidden="1" outlineLevel="3">
      <c r="A100" s="2" t="s">
        <v>1484</v>
      </c>
      <c r="B100" s="193" t="s">
        <v>1300</v>
      </c>
      <c r="C100" s="194" t="s">
        <v>1485</v>
      </c>
      <c r="D100" s="195">
        <v>62</v>
      </c>
      <c r="E100" s="195">
        <v>2.1</v>
      </c>
      <c r="F100" s="195">
        <v>59.9</v>
      </c>
      <c r="G100" s="196">
        <v>46007.075694444444</v>
      </c>
      <c r="H100" s="197">
        <v>46009</v>
      </c>
      <c r="I100" s="194"/>
      <c r="J100" s="194" t="s">
        <v>1486</v>
      </c>
      <c r="K100" s="197">
        <v>46009</v>
      </c>
    </row>
    <row r="101" spans="1:14" hidden="1" outlineLevel="3">
      <c r="A101" s="2" t="s">
        <v>1487</v>
      </c>
      <c r="B101" s="193" t="s">
        <v>1300</v>
      </c>
      <c r="C101" s="194" t="s">
        <v>1488</v>
      </c>
      <c r="D101" s="195">
        <v>286</v>
      </c>
      <c r="E101" s="195">
        <v>8.59</v>
      </c>
      <c r="F101" s="195">
        <v>277.41000000000003</v>
      </c>
      <c r="G101" s="196">
        <v>46009.531944444447</v>
      </c>
      <c r="H101" s="197">
        <v>46013</v>
      </c>
      <c r="I101" s="194"/>
      <c r="J101" s="194" t="s">
        <v>1489</v>
      </c>
      <c r="K101" s="197">
        <v>46013</v>
      </c>
    </row>
    <row r="102" spans="1:14" hidden="1" outlineLevel="3">
      <c r="A102" s="2" t="s">
        <v>1490</v>
      </c>
      <c r="B102" s="193" t="s">
        <v>1300</v>
      </c>
      <c r="C102" s="194" t="s">
        <v>1491</v>
      </c>
      <c r="D102" s="195">
        <v>131</v>
      </c>
      <c r="E102" s="195">
        <v>4.0999999999999996</v>
      </c>
      <c r="F102" s="195">
        <v>126.9</v>
      </c>
      <c r="G102" s="196">
        <v>46010.538888888892</v>
      </c>
      <c r="H102" s="197">
        <v>46014</v>
      </c>
      <c r="I102" s="194"/>
      <c r="J102" s="194" t="s">
        <v>1492</v>
      </c>
      <c r="K102" s="197">
        <v>46014</v>
      </c>
    </row>
    <row r="103" spans="1:14" hidden="1" outlineLevel="3">
      <c r="A103" s="2" t="s">
        <v>1493</v>
      </c>
      <c r="B103" s="193" t="s">
        <v>1300</v>
      </c>
      <c r="C103" s="194" t="s">
        <v>1494</v>
      </c>
      <c r="D103" s="195">
        <v>31</v>
      </c>
      <c r="E103" s="195">
        <v>1.2</v>
      </c>
      <c r="F103" s="195">
        <v>29.8</v>
      </c>
      <c r="G103" s="196">
        <v>46011.675694444442</v>
      </c>
      <c r="H103" s="197">
        <v>46015</v>
      </c>
      <c r="I103" s="194"/>
      <c r="J103" s="194" t="s">
        <v>1495</v>
      </c>
      <c r="K103" s="197">
        <v>46015</v>
      </c>
    </row>
    <row r="104" spans="1:14" hidden="1" outlineLevel="3">
      <c r="A104" s="2" t="s">
        <v>1496</v>
      </c>
      <c r="B104" s="193" t="s">
        <v>1300</v>
      </c>
      <c r="C104" s="194" t="s">
        <v>1497</v>
      </c>
      <c r="D104" s="195">
        <v>31</v>
      </c>
      <c r="E104" s="195">
        <v>1.2</v>
      </c>
      <c r="F104" s="195">
        <v>29.8</v>
      </c>
      <c r="G104" s="196">
        <v>46011.82708333333</v>
      </c>
      <c r="H104" s="197">
        <v>46015</v>
      </c>
      <c r="I104" s="194"/>
      <c r="J104" s="194" t="s">
        <v>1495</v>
      </c>
      <c r="K104" s="197">
        <v>46015</v>
      </c>
    </row>
    <row r="105" spans="1:14" hidden="1" outlineLevel="3">
      <c r="A105" s="2" t="s">
        <v>1498</v>
      </c>
      <c r="B105" s="193" t="s">
        <v>1300</v>
      </c>
      <c r="C105" s="194" t="s">
        <v>1499</v>
      </c>
      <c r="D105" s="195">
        <v>31</v>
      </c>
      <c r="E105" s="195">
        <v>1.2</v>
      </c>
      <c r="F105" s="195">
        <v>29.8</v>
      </c>
      <c r="G105" s="196">
        <v>46012.906944444447</v>
      </c>
      <c r="H105" s="197">
        <v>46015</v>
      </c>
      <c r="I105" s="194"/>
      <c r="J105" s="194" t="s">
        <v>1495</v>
      </c>
      <c r="K105" s="197">
        <v>46015</v>
      </c>
    </row>
    <row r="106" spans="1:14" hidden="1" outlineLevel="3">
      <c r="A106" s="2" t="s">
        <v>1500</v>
      </c>
      <c r="B106" s="193" t="s">
        <v>1300</v>
      </c>
      <c r="C106" s="194" t="s">
        <v>1501</v>
      </c>
      <c r="D106" s="195">
        <v>262</v>
      </c>
      <c r="E106" s="195">
        <v>7.9</v>
      </c>
      <c r="F106" s="195">
        <v>254.1</v>
      </c>
      <c r="G106" s="196">
        <v>46014.121527777781</v>
      </c>
      <c r="H106" s="197">
        <v>46017</v>
      </c>
      <c r="I106" s="194"/>
      <c r="J106" s="194" t="s">
        <v>1502</v>
      </c>
      <c r="K106" s="197">
        <v>46017</v>
      </c>
    </row>
    <row r="107" spans="1:14" hidden="1" outlineLevel="3">
      <c r="A107" s="2" t="s">
        <v>1503</v>
      </c>
      <c r="B107" s="193" t="s">
        <v>1300</v>
      </c>
      <c r="C107" s="194" t="s">
        <v>1504</v>
      </c>
      <c r="D107" s="195">
        <v>62</v>
      </c>
      <c r="E107" s="195">
        <v>2.1</v>
      </c>
      <c r="F107" s="195">
        <v>59.9</v>
      </c>
      <c r="G107" s="196">
        <v>46017.899305555555</v>
      </c>
      <c r="H107" s="197">
        <v>46021</v>
      </c>
      <c r="I107" s="194"/>
      <c r="J107" s="194" t="s">
        <v>1505</v>
      </c>
      <c r="K107" s="197">
        <v>46021</v>
      </c>
    </row>
    <row r="108" spans="1:14" hidden="1" outlineLevel="3">
      <c r="A108" s="2" t="s">
        <v>1506</v>
      </c>
      <c r="B108" s="193" t="s">
        <v>1300</v>
      </c>
      <c r="C108" s="194" t="s">
        <v>1507</v>
      </c>
      <c r="D108" s="195">
        <v>62</v>
      </c>
      <c r="E108" s="195">
        <v>2.1</v>
      </c>
      <c r="F108" s="195">
        <v>59.9</v>
      </c>
      <c r="G108" s="196">
        <v>46017.909722222219</v>
      </c>
      <c r="H108" s="197">
        <v>46021</v>
      </c>
      <c r="I108" s="194"/>
      <c r="J108" s="194" t="s">
        <v>1505</v>
      </c>
      <c r="K108" s="197">
        <v>46021</v>
      </c>
    </row>
    <row r="109" spans="1:14" hidden="1" outlineLevel="3">
      <c r="A109" s="2" t="s">
        <v>1508</v>
      </c>
      <c r="B109" s="193" t="s">
        <v>1300</v>
      </c>
      <c r="C109" s="194" t="s">
        <v>1509</v>
      </c>
      <c r="D109" s="195">
        <v>162</v>
      </c>
      <c r="E109" s="195">
        <v>5</v>
      </c>
      <c r="F109" s="195">
        <v>157</v>
      </c>
      <c r="G109" s="196">
        <v>46018.041666666664</v>
      </c>
      <c r="H109" s="197">
        <v>46022</v>
      </c>
      <c r="I109" s="194"/>
      <c r="J109" s="194" t="s">
        <v>1510</v>
      </c>
      <c r="K109" s="197">
        <v>46022</v>
      </c>
    </row>
    <row r="110" spans="1:14" hidden="1" outlineLevel="3">
      <c r="A110" s="2" t="s">
        <v>1511</v>
      </c>
      <c r="B110" s="193" t="s">
        <v>1300</v>
      </c>
      <c r="C110" s="194" t="s">
        <v>1512</v>
      </c>
      <c r="D110" s="195">
        <v>31</v>
      </c>
      <c r="E110" s="195">
        <v>1.2</v>
      </c>
      <c r="F110" s="195">
        <v>29.8</v>
      </c>
      <c r="G110" s="196">
        <v>46019.226388888892</v>
      </c>
      <c r="H110" s="197">
        <v>46022</v>
      </c>
      <c r="I110" s="194"/>
      <c r="J110" s="194" t="s">
        <v>1510</v>
      </c>
      <c r="K110" s="197">
        <v>46022</v>
      </c>
    </row>
    <row r="111" spans="1:14" hidden="1" outlineLevel="3">
      <c r="A111" s="2" t="s">
        <v>1513</v>
      </c>
      <c r="B111" s="203" t="s">
        <v>1300</v>
      </c>
      <c r="C111" s="204" t="s">
        <v>1514</v>
      </c>
      <c r="D111" s="205">
        <v>62</v>
      </c>
      <c r="E111" s="205">
        <v>2.1</v>
      </c>
      <c r="F111" s="205">
        <v>59.9</v>
      </c>
      <c r="G111" s="206">
        <v>46022.503472222219</v>
      </c>
      <c r="H111" s="207">
        <v>46027</v>
      </c>
      <c r="I111" s="204"/>
      <c r="J111" s="204" t="s">
        <v>1515</v>
      </c>
      <c r="K111" s="207">
        <v>46027</v>
      </c>
    </row>
    <row r="112" spans="1:14" collapsed="1">
      <c r="B112" s="193"/>
      <c r="C112" s="194"/>
      <c r="D112" s="195">
        <f>SUM(D71:D111)</f>
        <v>4377</v>
      </c>
      <c r="E112" s="195">
        <f>SUM(E71:E111)</f>
        <v>139.29000000000002</v>
      </c>
      <c r="F112" s="195"/>
      <c r="G112" s="196"/>
      <c r="H112" s="197"/>
      <c r="I112" s="194"/>
      <c r="J112" s="194"/>
      <c r="K112" s="197"/>
      <c r="M112" s="37">
        <f>D112</f>
        <v>4377</v>
      </c>
      <c r="N112" s="37">
        <f>E112</f>
        <v>139.29000000000002</v>
      </c>
    </row>
    <row r="113" spans="1:11">
      <c r="D113" s="209"/>
      <c r="E113" s="209"/>
      <c r="F113" s="209"/>
    </row>
    <row r="114" spans="1:11">
      <c r="B114" s="401" t="s">
        <v>1235</v>
      </c>
      <c r="C114" s="401"/>
      <c r="D114" s="401"/>
      <c r="E114" s="401"/>
      <c r="F114" s="401"/>
      <c r="G114" s="401"/>
      <c r="H114" s="401"/>
      <c r="I114" s="401"/>
      <c r="J114" s="401"/>
      <c r="K114" s="401"/>
    </row>
    <row r="115" spans="1:11" hidden="1" outlineLevel="1">
      <c r="A115" s="2" t="s">
        <v>1516</v>
      </c>
      <c r="B115" s="212" t="s">
        <v>1300</v>
      </c>
      <c r="C115" s="213" t="s">
        <v>1517</v>
      </c>
      <c r="D115" s="214">
        <v>31</v>
      </c>
      <c r="E115" s="214">
        <v>1.2</v>
      </c>
      <c r="F115" s="214">
        <v>29.8</v>
      </c>
      <c r="G115" s="215">
        <v>46024.118055555555</v>
      </c>
      <c r="H115" s="216">
        <v>46028</v>
      </c>
      <c r="I115" s="213"/>
      <c r="J115" s="213" t="s">
        <v>1518</v>
      </c>
      <c r="K115" s="216">
        <v>46028</v>
      </c>
    </row>
    <row r="116" spans="1:11" hidden="1" outlineLevel="1">
      <c r="A116" s="2" t="s">
        <v>1519</v>
      </c>
      <c r="B116" s="212" t="s">
        <v>1300</v>
      </c>
      <c r="C116" s="213" t="s">
        <v>1520</v>
      </c>
      <c r="D116" s="214">
        <v>31</v>
      </c>
      <c r="E116" s="214">
        <v>1.2</v>
      </c>
      <c r="F116" s="214">
        <v>29.8</v>
      </c>
      <c r="G116" s="215">
        <v>46025.146527777775</v>
      </c>
      <c r="H116" s="216">
        <v>46029</v>
      </c>
      <c r="I116" s="213"/>
      <c r="J116" s="213" t="s">
        <v>1521</v>
      </c>
      <c r="K116" s="216">
        <v>46029</v>
      </c>
    </row>
    <row r="117" spans="1:11" hidden="1" outlineLevel="1">
      <c r="A117" s="2" t="s">
        <v>1522</v>
      </c>
      <c r="B117" s="212" t="s">
        <v>1300</v>
      </c>
      <c r="C117" s="213" t="s">
        <v>1523</v>
      </c>
      <c r="D117" s="214">
        <v>31</v>
      </c>
      <c r="E117" s="214">
        <v>1.2</v>
      </c>
      <c r="F117" s="214">
        <v>29.8</v>
      </c>
      <c r="G117" s="215">
        <v>46025.556250000001</v>
      </c>
      <c r="H117" s="216">
        <v>46029</v>
      </c>
      <c r="I117" s="213"/>
      <c r="J117" s="213" t="s">
        <v>1521</v>
      </c>
      <c r="K117" s="216">
        <v>46029</v>
      </c>
    </row>
    <row r="118" spans="1:11" hidden="1" outlineLevel="1">
      <c r="A118" s="2" t="s">
        <v>1524</v>
      </c>
      <c r="B118" s="212" t="s">
        <v>1300</v>
      </c>
      <c r="C118" s="213" t="s">
        <v>1525</v>
      </c>
      <c r="D118" s="214">
        <v>62</v>
      </c>
      <c r="E118" s="214">
        <v>2.1</v>
      </c>
      <c r="F118" s="214">
        <v>59.9</v>
      </c>
      <c r="G118" s="215">
        <v>46025.602083333331</v>
      </c>
      <c r="H118" s="216">
        <v>46029</v>
      </c>
      <c r="I118" s="213"/>
      <c r="J118" s="213" t="s">
        <v>1521</v>
      </c>
      <c r="K118" s="216">
        <v>46029</v>
      </c>
    </row>
    <row r="119" spans="1:11" hidden="1" outlineLevel="1">
      <c r="A119" s="2" t="s">
        <v>1526</v>
      </c>
      <c r="B119" s="212" t="s">
        <v>1300</v>
      </c>
      <c r="C119" s="213" t="s">
        <v>1527</v>
      </c>
      <c r="D119" s="214">
        <v>31</v>
      </c>
      <c r="E119" s="214">
        <v>1.2</v>
      </c>
      <c r="F119" s="214">
        <v>29.8</v>
      </c>
      <c r="G119" s="215">
        <v>46025.861805555556</v>
      </c>
      <c r="H119" s="216">
        <v>46029</v>
      </c>
      <c r="I119" s="213"/>
      <c r="J119" s="213" t="s">
        <v>1521</v>
      </c>
      <c r="K119" s="216">
        <v>46029</v>
      </c>
    </row>
    <row r="120" spans="1:11" hidden="1" outlineLevel="1">
      <c r="A120" s="2" t="s">
        <v>1528</v>
      </c>
      <c r="B120" s="212" t="s">
        <v>1300</v>
      </c>
      <c r="C120" s="213" t="s">
        <v>1529</v>
      </c>
      <c r="D120" s="214">
        <v>31</v>
      </c>
      <c r="E120" s="214">
        <v>1.2</v>
      </c>
      <c r="F120" s="214">
        <v>29.8</v>
      </c>
      <c r="G120" s="215">
        <v>46026.932638888888</v>
      </c>
      <c r="H120" s="216">
        <v>46029</v>
      </c>
      <c r="I120" s="213"/>
      <c r="J120" s="213" t="s">
        <v>1521</v>
      </c>
      <c r="K120" s="216">
        <v>46029</v>
      </c>
    </row>
    <row r="121" spans="1:11" hidden="1" outlineLevel="1">
      <c r="A121" s="2" t="s">
        <v>1530</v>
      </c>
      <c r="B121" s="212" t="s">
        <v>1300</v>
      </c>
      <c r="C121" s="213" t="s">
        <v>1531</v>
      </c>
      <c r="D121" s="214">
        <v>31</v>
      </c>
      <c r="E121" s="214">
        <v>1.2</v>
      </c>
      <c r="F121" s="214">
        <v>29.8</v>
      </c>
      <c r="G121" s="215">
        <v>46027.015972222223</v>
      </c>
      <c r="H121" s="216">
        <v>46029</v>
      </c>
      <c r="I121" s="213"/>
      <c r="J121" s="213" t="s">
        <v>1521</v>
      </c>
      <c r="K121" s="216">
        <v>46029</v>
      </c>
    </row>
    <row r="122" spans="1:11" hidden="1" outlineLevel="1">
      <c r="A122" s="2" t="s">
        <v>1532</v>
      </c>
      <c r="B122" s="212" t="s">
        <v>1300</v>
      </c>
      <c r="C122" s="213" t="s">
        <v>1533</v>
      </c>
      <c r="D122" s="214">
        <v>31</v>
      </c>
      <c r="E122" s="214">
        <v>1.2</v>
      </c>
      <c r="F122" s="214">
        <v>29.8</v>
      </c>
      <c r="G122" s="215">
        <v>46027.019444444442</v>
      </c>
      <c r="H122" s="216">
        <v>46029</v>
      </c>
      <c r="I122" s="213"/>
      <c r="J122" s="213" t="s">
        <v>1521</v>
      </c>
      <c r="K122" s="216">
        <v>46029</v>
      </c>
    </row>
    <row r="123" spans="1:11" hidden="1" outlineLevel="1">
      <c r="A123" s="2" t="s">
        <v>1534</v>
      </c>
      <c r="B123" s="212" t="s">
        <v>1300</v>
      </c>
      <c r="C123" s="213" t="s">
        <v>1535</v>
      </c>
      <c r="D123" s="214">
        <v>62</v>
      </c>
      <c r="E123" s="214">
        <v>2.1</v>
      </c>
      <c r="F123" s="214">
        <v>59.9</v>
      </c>
      <c r="G123" s="215">
        <v>46027.109027777777</v>
      </c>
      <c r="H123" s="216">
        <v>46029</v>
      </c>
      <c r="I123" s="213"/>
      <c r="J123" s="213" t="s">
        <v>1521</v>
      </c>
      <c r="K123" s="216">
        <v>46029</v>
      </c>
    </row>
    <row r="124" spans="1:11" hidden="1" outlineLevel="1">
      <c r="A124" s="2" t="s">
        <v>1536</v>
      </c>
      <c r="B124" s="212" t="s">
        <v>1300</v>
      </c>
      <c r="C124" s="213" t="s">
        <v>1537</v>
      </c>
      <c r="D124" s="214">
        <v>62</v>
      </c>
      <c r="E124" s="214">
        <v>2.1</v>
      </c>
      <c r="F124" s="214">
        <v>59.9</v>
      </c>
      <c r="G124" s="215">
        <v>46027.702777777777</v>
      </c>
      <c r="H124" s="216">
        <v>46029</v>
      </c>
      <c r="I124" s="213"/>
      <c r="J124" s="213" t="s">
        <v>1521</v>
      </c>
      <c r="K124" s="216">
        <v>46029</v>
      </c>
    </row>
    <row r="125" spans="1:11" hidden="1" outlineLevel="1">
      <c r="A125" s="2" t="s">
        <v>1538</v>
      </c>
      <c r="B125" s="212" t="s">
        <v>1300</v>
      </c>
      <c r="C125" s="213" t="s">
        <v>1539</v>
      </c>
      <c r="D125" s="214">
        <v>131</v>
      </c>
      <c r="E125" s="214">
        <v>4.0999999999999996</v>
      </c>
      <c r="F125" s="214">
        <v>126.9</v>
      </c>
      <c r="G125" s="215">
        <v>46027.744444444441</v>
      </c>
      <c r="H125" s="216">
        <v>46029</v>
      </c>
      <c r="I125" s="213"/>
      <c r="J125" s="213" t="s">
        <v>1521</v>
      </c>
      <c r="K125" s="216">
        <v>46029</v>
      </c>
    </row>
    <row r="126" spans="1:11" hidden="1" outlineLevel="1">
      <c r="A126" s="2" t="s">
        <v>1540</v>
      </c>
      <c r="B126" s="212" t="s">
        <v>1300</v>
      </c>
      <c r="C126" s="213" t="s">
        <v>1541</v>
      </c>
      <c r="D126" s="214">
        <v>131</v>
      </c>
      <c r="E126" s="214">
        <v>4.0999999999999996</v>
      </c>
      <c r="F126" s="214">
        <v>126.9</v>
      </c>
      <c r="G126" s="215">
        <v>46027.763888888891</v>
      </c>
      <c r="H126" s="216">
        <v>46029</v>
      </c>
      <c r="I126" s="213"/>
      <c r="J126" s="213" t="s">
        <v>1521</v>
      </c>
      <c r="K126" s="216">
        <v>46029</v>
      </c>
    </row>
    <row r="127" spans="1:11" hidden="1" outlineLevel="1">
      <c r="A127" s="2" t="s">
        <v>1542</v>
      </c>
      <c r="B127" s="212" t="s">
        <v>1300</v>
      </c>
      <c r="C127" s="213" t="s">
        <v>1543</v>
      </c>
      <c r="D127" s="214">
        <v>31</v>
      </c>
      <c r="E127" s="214">
        <v>1.2</v>
      </c>
      <c r="F127" s="214">
        <v>29.8</v>
      </c>
      <c r="G127" s="215">
        <v>46028</v>
      </c>
      <c r="H127" s="216">
        <v>46030</v>
      </c>
      <c r="I127" s="213"/>
      <c r="J127" s="213" t="s">
        <v>1544</v>
      </c>
      <c r="K127" s="216">
        <v>46030</v>
      </c>
    </row>
    <row r="128" spans="1:11" hidden="1" outlineLevel="1">
      <c r="A128" s="2" t="s">
        <v>1545</v>
      </c>
      <c r="B128" s="212" t="s">
        <v>1300</v>
      </c>
      <c r="C128" s="213" t="s">
        <v>1546</v>
      </c>
      <c r="D128" s="214">
        <v>131</v>
      </c>
      <c r="E128" s="214">
        <v>4.0999999999999996</v>
      </c>
      <c r="F128" s="214">
        <v>126.9</v>
      </c>
      <c r="G128" s="215">
        <v>46028.053472222222</v>
      </c>
      <c r="H128" s="216">
        <v>46030</v>
      </c>
      <c r="I128" s="213"/>
      <c r="J128" s="213" t="s">
        <v>1544</v>
      </c>
      <c r="K128" s="216">
        <v>46030</v>
      </c>
    </row>
    <row r="129" spans="1:11" hidden="1" outlineLevel="1">
      <c r="A129" s="2" t="s">
        <v>1547</v>
      </c>
      <c r="B129" s="212" t="s">
        <v>1300</v>
      </c>
      <c r="C129" s="213" t="s">
        <v>1548</v>
      </c>
      <c r="D129" s="214">
        <v>131</v>
      </c>
      <c r="E129" s="214">
        <v>4.0999999999999996</v>
      </c>
      <c r="F129" s="214">
        <v>126.9</v>
      </c>
      <c r="G129" s="215">
        <v>46028.061805555553</v>
      </c>
      <c r="H129" s="216">
        <v>46030</v>
      </c>
      <c r="I129" s="213"/>
      <c r="J129" s="213" t="s">
        <v>1544</v>
      </c>
      <c r="K129" s="216">
        <v>46030</v>
      </c>
    </row>
    <row r="130" spans="1:11" hidden="1" outlineLevel="1">
      <c r="A130" s="2" t="s">
        <v>1549</v>
      </c>
      <c r="B130" s="212" t="s">
        <v>1300</v>
      </c>
      <c r="C130" s="213" t="s">
        <v>1550</v>
      </c>
      <c r="D130" s="214">
        <v>31</v>
      </c>
      <c r="E130" s="214">
        <v>1.2</v>
      </c>
      <c r="F130" s="214">
        <v>29.8</v>
      </c>
      <c r="G130" s="215">
        <v>46028.948611111111</v>
      </c>
      <c r="H130" s="216">
        <v>46030</v>
      </c>
      <c r="I130" s="213"/>
      <c r="J130" s="213" t="s">
        <v>1544</v>
      </c>
      <c r="K130" s="216">
        <v>46030</v>
      </c>
    </row>
    <row r="131" spans="1:11" hidden="1" outlineLevel="1">
      <c r="A131" s="2" t="s">
        <v>1551</v>
      </c>
      <c r="B131" s="212" t="s">
        <v>1300</v>
      </c>
      <c r="C131" s="213" t="s">
        <v>1552</v>
      </c>
      <c r="D131" s="214">
        <v>62</v>
      </c>
      <c r="E131" s="214">
        <v>2.1</v>
      </c>
      <c r="F131" s="214">
        <v>59.9</v>
      </c>
      <c r="G131" s="215">
        <v>46029.806250000001</v>
      </c>
      <c r="H131" s="216">
        <v>46031</v>
      </c>
      <c r="I131" s="213"/>
      <c r="J131" s="213" t="s">
        <v>1553</v>
      </c>
      <c r="K131" s="216">
        <v>46031</v>
      </c>
    </row>
    <row r="132" spans="1:11" hidden="1" outlineLevel="1">
      <c r="A132" s="2" t="s">
        <v>1554</v>
      </c>
      <c r="B132" s="212" t="s">
        <v>1300</v>
      </c>
      <c r="C132" s="213" t="s">
        <v>1555</v>
      </c>
      <c r="D132" s="214">
        <v>131</v>
      </c>
      <c r="E132" s="214">
        <v>4.0999999999999996</v>
      </c>
      <c r="F132" s="214">
        <v>126.9</v>
      </c>
      <c r="G132" s="215">
        <v>46030.111805555556</v>
      </c>
      <c r="H132" s="216">
        <v>46034</v>
      </c>
      <c r="I132" s="213"/>
      <c r="J132" s="213" t="s">
        <v>1556</v>
      </c>
      <c r="K132" s="216">
        <v>46034</v>
      </c>
    </row>
    <row r="133" spans="1:11" hidden="1" outlineLevel="1">
      <c r="A133" s="2" t="s">
        <v>1557</v>
      </c>
      <c r="B133" s="212" t="s">
        <v>1300</v>
      </c>
      <c r="C133" s="213" t="s">
        <v>1558</v>
      </c>
      <c r="D133" s="214">
        <v>31</v>
      </c>
      <c r="E133" s="214">
        <v>1.2</v>
      </c>
      <c r="F133" s="214">
        <v>29.8</v>
      </c>
      <c r="G133" s="215">
        <v>46031.865972222222</v>
      </c>
      <c r="H133" s="216">
        <v>46035</v>
      </c>
      <c r="I133" s="213"/>
      <c r="J133" s="213" t="s">
        <v>1559</v>
      </c>
      <c r="K133" s="216">
        <v>46035</v>
      </c>
    </row>
    <row r="134" spans="1:11" hidden="1" outlineLevel="1">
      <c r="A134" s="2" t="s">
        <v>1560</v>
      </c>
      <c r="B134" s="212" t="s">
        <v>1300</v>
      </c>
      <c r="C134" s="213" t="s">
        <v>1561</v>
      </c>
      <c r="D134" s="214">
        <v>131</v>
      </c>
      <c r="E134" s="214">
        <v>4.0999999999999996</v>
      </c>
      <c r="F134" s="214">
        <v>126.9</v>
      </c>
      <c r="G134" s="215">
        <v>46032.753472222219</v>
      </c>
      <c r="H134" s="216">
        <v>46036</v>
      </c>
      <c r="I134" s="213"/>
      <c r="J134" s="213" t="s">
        <v>1562</v>
      </c>
      <c r="K134" s="216">
        <v>46036</v>
      </c>
    </row>
    <row r="135" spans="1:11" hidden="1" outlineLevel="1">
      <c r="A135" s="2" t="s">
        <v>1563</v>
      </c>
      <c r="B135" s="212" t="s">
        <v>1300</v>
      </c>
      <c r="C135" s="213" t="s">
        <v>1564</v>
      </c>
      <c r="D135" s="214">
        <v>62</v>
      </c>
      <c r="E135" s="214">
        <v>2.1</v>
      </c>
      <c r="F135" s="214">
        <v>59.9</v>
      </c>
      <c r="G135" s="215">
        <v>46032.786111111112</v>
      </c>
      <c r="H135" s="216">
        <v>46036</v>
      </c>
      <c r="I135" s="213"/>
      <c r="J135" s="213" t="s">
        <v>1562</v>
      </c>
      <c r="K135" s="216">
        <v>46036</v>
      </c>
    </row>
    <row r="136" spans="1:11" hidden="1" outlineLevel="1">
      <c r="A136" s="2" t="s">
        <v>1565</v>
      </c>
      <c r="B136" s="212" t="s">
        <v>1300</v>
      </c>
      <c r="C136" s="213" t="s">
        <v>1566</v>
      </c>
      <c r="D136" s="214">
        <v>162</v>
      </c>
      <c r="E136" s="214">
        <v>5</v>
      </c>
      <c r="F136" s="214">
        <v>157</v>
      </c>
      <c r="G136" s="215">
        <v>46032.986111111109</v>
      </c>
      <c r="H136" s="216">
        <v>46036</v>
      </c>
      <c r="I136" s="213"/>
      <c r="J136" s="213" t="s">
        <v>1562</v>
      </c>
      <c r="K136" s="216">
        <v>46036</v>
      </c>
    </row>
    <row r="137" spans="1:11" hidden="1" outlineLevel="1">
      <c r="A137" s="2" t="s">
        <v>1567</v>
      </c>
      <c r="B137" s="212" t="s">
        <v>1300</v>
      </c>
      <c r="C137" s="213" t="s">
        <v>1568</v>
      </c>
      <c r="D137" s="214">
        <v>131</v>
      </c>
      <c r="E137" s="214">
        <v>4.0999999999999996</v>
      </c>
      <c r="F137" s="214">
        <v>126.9</v>
      </c>
      <c r="G137" s="215">
        <v>46032.990972222222</v>
      </c>
      <c r="H137" s="216">
        <v>46036</v>
      </c>
      <c r="I137" s="213"/>
      <c r="J137" s="213" t="s">
        <v>1562</v>
      </c>
      <c r="K137" s="216">
        <v>46036</v>
      </c>
    </row>
    <row r="138" spans="1:11" hidden="1" outlineLevel="1">
      <c r="A138" s="2" t="s">
        <v>1569</v>
      </c>
      <c r="B138" s="212" t="s">
        <v>1300</v>
      </c>
      <c r="C138" s="213" t="s">
        <v>1570</v>
      </c>
      <c r="D138" s="214">
        <v>262</v>
      </c>
      <c r="E138" s="214">
        <v>7.9</v>
      </c>
      <c r="F138" s="214">
        <v>254.1</v>
      </c>
      <c r="G138" s="215">
        <v>46033.034722222219</v>
      </c>
      <c r="H138" s="216">
        <v>46036</v>
      </c>
      <c r="I138" s="213"/>
      <c r="J138" s="213" t="s">
        <v>1562</v>
      </c>
      <c r="K138" s="216">
        <v>46036</v>
      </c>
    </row>
    <row r="139" spans="1:11" hidden="1" outlineLevel="1">
      <c r="A139" s="2" t="s">
        <v>1571</v>
      </c>
      <c r="B139" s="212" t="s">
        <v>1300</v>
      </c>
      <c r="C139" s="213" t="s">
        <v>1572</v>
      </c>
      <c r="D139" s="214">
        <v>31</v>
      </c>
      <c r="E139" s="214">
        <v>1.2</v>
      </c>
      <c r="F139" s="214">
        <v>29.8</v>
      </c>
      <c r="G139" s="215">
        <v>46033.623611111114</v>
      </c>
      <c r="H139" s="216">
        <v>46036</v>
      </c>
      <c r="I139" s="213"/>
      <c r="J139" s="213" t="s">
        <v>1562</v>
      </c>
      <c r="K139" s="216">
        <v>46036</v>
      </c>
    </row>
    <row r="140" spans="1:11" hidden="1" outlineLevel="1">
      <c r="A140" s="2" t="s">
        <v>1573</v>
      </c>
      <c r="B140" s="212" t="s">
        <v>1300</v>
      </c>
      <c r="C140" s="213" t="s">
        <v>1574</v>
      </c>
      <c r="D140" s="214">
        <v>131</v>
      </c>
      <c r="E140" s="214">
        <v>4.0999999999999996</v>
      </c>
      <c r="F140" s="214">
        <v>126.9</v>
      </c>
      <c r="G140" s="215">
        <v>46033.640972222223</v>
      </c>
      <c r="H140" s="216">
        <v>46036</v>
      </c>
      <c r="I140" s="213"/>
      <c r="J140" s="213" t="s">
        <v>1562</v>
      </c>
      <c r="K140" s="216">
        <v>46036</v>
      </c>
    </row>
    <row r="141" spans="1:11" hidden="1" outlineLevel="1">
      <c r="A141" s="2" t="s">
        <v>1575</v>
      </c>
      <c r="B141" s="212" t="s">
        <v>1300</v>
      </c>
      <c r="C141" s="213" t="s">
        <v>1576</v>
      </c>
      <c r="D141" s="214">
        <v>93</v>
      </c>
      <c r="E141" s="214">
        <v>3</v>
      </c>
      <c r="F141" s="214">
        <v>90</v>
      </c>
      <c r="G141" s="215">
        <v>46033.785416666666</v>
      </c>
      <c r="H141" s="216">
        <v>46036</v>
      </c>
      <c r="I141" s="213"/>
      <c r="J141" s="213" t="s">
        <v>1562</v>
      </c>
      <c r="K141" s="216">
        <v>46036</v>
      </c>
    </row>
    <row r="142" spans="1:11" hidden="1" outlineLevel="1">
      <c r="A142" s="2" t="s">
        <v>1577</v>
      </c>
      <c r="B142" s="212" t="s">
        <v>1300</v>
      </c>
      <c r="C142" s="213" t="s">
        <v>1578</v>
      </c>
      <c r="D142" s="214">
        <v>131</v>
      </c>
      <c r="E142" s="214">
        <v>4.0999999999999996</v>
      </c>
      <c r="F142" s="214">
        <v>126.9</v>
      </c>
      <c r="G142" s="215">
        <v>46034.863194444442</v>
      </c>
      <c r="H142" s="216">
        <v>46036</v>
      </c>
      <c r="I142" s="213"/>
      <c r="J142" s="213" t="s">
        <v>1562</v>
      </c>
      <c r="K142" s="216">
        <v>46036</v>
      </c>
    </row>
    <row r="143" spans="1:11" hidden="1" outlineLevel="1">
      <c r="A143" s="2" t="s">
        <v>1579</v>
      </c>
      <c r="B143" s="212" t="s">
        <v>1300</v>
      </c>
      <c r="C143" s="213" t="s">
        <v>1580</v>
      </c>
      <c r="D143" s="214">
        <v>31</v>
      </c>
      <c r="E143" s="214">
        <v>1.2</v>
      </c>
      <c r="F143" s="214">
        <v>29.8</v>
      </c>
      <c r="G143" s="215">
        <v>46035.036111111112</v>
      </c>
      <c r="H143" s="216">
        <v>46037</v>
      </c>
      <c r="I143" s="213"/>
      <c r="J143" s="213" t="s">
        <v>1581</v>
      </c>
      <c r="K143" s="216">
        <v>46037</v>
      </c>
    </row>
    <row r="144" spans="1:11" hidden="1" outlineLevel="1">
      <c r="A144" s="2" t="s">
        <v>1582</v>
      </c>
      <c r="B144" s="212" t="s">
        <v>1300</v>
      </c>
      <c r="C144" s="213" t="s">
        <v>1583</v>
      </c>
      <c r="D144" s="214">
        <v>31</v>
      </c>
      <c r="E144" s="214">
        <v>1.2</v>
      </c>
      <c r="F144" s="214">
        <v>29.8</v>
      </c>
      <c r="G144" s="215">
        <v>46035.037499999999</v>
      </c>
      <c r="H144" s="216">
        <v>46037</v>
      </c>
      <c r="I144" s="213"/>
      <c r="J144" s="213" t="s">
        <v>1581</v>
      </c>
      <c r="K144" s="216">
        <v>46037</v>
      </c>
    </row>
    <row r="145" spans="1:11" hidden="1" outlineLevel="1">
      <c r="A145" s="2" t="s">
        <v>1584</v>
      </c>
      <c r="B145" s="212" t="s">
        <v>1300</v>
      </c>
      <c r="C145" s="213" t="s">
        <v>1585</v>
      </c>
      <c r="D145" s="214">
        <v>162</v>
      </c>
      <c r="E145" s="214">
        <v>5</v>
      </c>
      <c r="F145" s="214">
        <v>157</v>
      </c>
      <c r="G145" s="215">
        <v>46035.059027777781</v>
      </c>
      <c r="H145" s="216">
        <v>46037</v>
      </c>
      <c r="I145" s="213"/>
      <c r="J145" s="213" t="s">
        <v>1581</v>
      </c>
      <c r="K145" s="216">
        <v>46037</v>
      </c>
    </row>
    <row r="146" spans="1:11" hidden="1" outlineLevel="1">
      <c r="A146" s="2" t="s">
        <v>1586</v>
      </c>
      <c r="B146" s="212" t="s">
        <v>1300</v>
      </c>
      <c r="C146" s="213" t="s">
        <v>1587</v>
      </c>
      <c r="D146" s="214">
        <v>31</v>
      </c>
      <c r="E146" s="214">
        <v>1.2</v>
      </c>
      <c r="F146" s="214">
        <v>29.8</v>
      </c>
      <c r="G146" s="215">
        <v>46035.059027777781</v>
      </c>
      <c r="H146" s="216">
        <v>46037</v>
      </c>
      <c r="I146" s="213"/>
      <c r="J146" s="213" t="s">
        <v>1581</v>
      </c>
      <c r="K146" s="216">
        <v>46037</v>
      </c>
    </row>
    <row r="147" spans="1:11" hidden="1" outlineLevel="1">
      <c r="A147" s="2" t="s">
        <v>1588</v>
      </c>
      <c r="B147" s="212" t="s">
        <v>1300</v>
      </c>
      <c r="C147" s="213" t="s">
        <v>1589</v>
      </c>
      <c r="D147" s="214">
        <v>131</v>
      </c>
      <c r="E147" s="214">
        <v>4.0999999999999996</v>
      </c>
      <c r="F147" s="214">
        <v>126.9</v>
      </c>
      <c r="G147" s="215">
        <v>46035.701388888891</v>
      </c>
      <c r="H147" s="216">
        <v>46037</v>
      </c>
      <c r="I147" s="213"/>
      <c r="J147" s="213" t="s">
        <v>1581</v>
      </c>
      <c r="K147" s="216">
        <v>46037</v>
      </c>
    </row>
    <row r="148" spans="1:11" hidden="1" outlineLevel="1">
      <c r="A148" s="2" t="s">
        <v>1590</v>
      </c>
      <c r="B148" s="212" t="s">
        <v>1300</v>
      </c>
      <c r="C148" s="213" t="s">
        <v>1591</v>
      </c>
      <c r="D148" s="214">
        <v>162</v>
      </c>
      <c r="E148" s="214">
        <v>5</v>
      </c>
      <c r="F148" s="214">
        <v>157</v>
      </c>
      <c r="G148" s="215">
        <v>46035.732638888891</v>
      </c>
      <c r="H148" s="216">
        <v>46037</v>
      </c>
      <c r="I148" s="213"/>
      <c r="J148" s="213" t="s">
        <v>1581</v>
      </c>
      <c r="K148" s="216">
        <v>46037</v>
      </c>
    </row>
    <row r="149" spans="1:11" hidden="1" outlineLevel="1">
      <c r="A149" s="2" t="s">
        <v>1592</v>
      </c>
      <c r="B149" s="212" t="s">
        <v>1300</v>
      </c>
      <c r="C149" s="213" t="s">
        <v>1593</v>
      </c>
      <c r="D149" s="214">
        <v>131</v>
      </c>
      <c r="E149" s="214">
        <v>4.0999999999999996</v>
      </c>
      <c r="F149" s="214">
        <v>126.9</v>
      </c>
      <c r="G149" s="215">
        <v>46035.927777777775</v>
      </c>
      <c r="H149" s="216">
        <v>46037</v>
      </c>
      <c r="I149" s="213"/>
      <c r="J149" s="213" t="s">
        <v>1581</v>
      </c>
      <c r="K149" s="216">
        <v>46037</v>
      </c>
    </row>
    <row r="150" spans="1:11" hidden="1" outlineLevel="1">
      <c r="A150" s="2" t="s">
        <v>1594</v>
      </c>
      <c r="B150" s="212" t="s">
        <v>1300</v>
      </c>
      <c r="C150" s="213" t="s">
        <v>1595</v>
      </c>
      <c r="D150" s="214">
        <v>31</v>
      </c>
      <c r="E150" s="214">
        <v>1.2</v>
      </c>
      <c r="F150" s="214">
        <v>29.8</v>
      </c>
      <c r="G150" s="215">
        <v>46036.453472222223</v>
      </c>
      <c r="H150" s="216">
        <v>46038</v>
      </c>
      <c r="I150" s="213"/>
      <c r="J150" s="213" t="s">
        <v>1596</v>
      </c>
      <c r="K150" s="216">
        <v>46038</v>
      </c>
    </row>
    <row r="151" spans="1:11" hidden="1" outlineLevel="1">
      <c r="A151" s="2" t="s">
        <v>1597</v>
      </c>
      <c r="B151" s="212" t="s">
        <v>1300</v>
      </c>
      <c r="C151" s="213" t="s">
        <v>1598</v>
      </c>
      <c r="D151" s="214">
        <v>31</v>
      </c>
      <c r="E151" s="214">
        <v>1.2</v>
      </c>
      <c r="F151" s="214">
        <v>29.8</v>
      </c>
      <c r="G151" s="215">
        <v>46036.754861111112</v>
      </c>
      <c r="H151" s="216">
        <v>46038</v>
      </c>
      <c r="I151" s="213"/>
      <c r="J151" s="213" t="s">
        <v>1596</v>
      </c>
      <c r="K151" s="216">
        <v>46038</v>
      </c>
    </row>
    <row r="152" spans="1:11" hidden="1" outlineLevel="1">
      <c r="A152" s="2" t="s">
        <v>1599</v>
      </c>
      <c r="B152" s="212" t="s">
        <v>1300</v>
      </c>
      <c r="C152" s="213" t="s">
        <v>1600</v>
      </c>
      <c r="D152" s="214">
        <v>62</v>
      </c>
      <c r="E152" s="214">
        <v>2.1</v>
      </c>
      <c r="F152" s="214">
        <v>59.9</v>
      </c>
      <c r="G152" s="215">
        <v>46036.95</v>
      </c>
      <c r="H152" s="216">
        <v>46038</v>
      </c>
      <c r="I152" s="213"/>
      <c r="J152" s="213" t="s">
        <v>1596</v>
      </c>
      <c r="K152" s="216">
        <v>46038</v>
      </c>
    </row>
    <row r="153" spans="1:11" hidden="1" outlineLevel="1">
      <c r="A153" s="2" t="s">
        <v>1601</v>
      </c>
      <c r="B153" s="212" t="s">
        <v>1300</v>
      </c>
      <c r="C153" s="213" t="s">
        <v>1602</v>
      </c>
      <c r="D153" s="214">
        <v>31</v>
      </c>
      <c r="E153" s="214">
        <v>1.2</v>
      </c>
      <c r="F153" s="214">
        <v>29.8</v>
      </c>
      <c r="G153" s="215">
        <v>46037.003472222219</v>
      </c>
      <c r="H153" s="216">
        <v>46042</v>
      </c>
      <c r="I153" s="213"/>
      <c r="J153" s="213" t="s">
        <v>1603</v>
      </c>
      <c r="K153" s="216">
        <v>46042</v>
      </c>
    </row>
    <row r="154" spans="1:11" hidden="1" outlineLevel="1">
      <c r="A154" s="2" t="s">
        <v>1604</v>
      </c>
      <c r="B154" s="212" t="s">
        <v>1300</v>
      </c>
      <c r="C154" s="213" t="s">
        <v>1605</v>
      </c>
      <c r="D154" s="214">
        <v>31</v>
      </c>
      <c r="E154" s="214">
        <v>1.2</v>
      </c>
      <c r="F154" s="214">
        <v>29.8</v>
      </c>
      <c r="G154" s="215">
        <v>46037.006944444445</v>
      </c>
      <c r="H154" s="216">
        <v>46042</v>
      </c>
      <c r="I154" s="213"/>
      <c r="J154" s="213" t="s">
        <v>1603</v>
      </c>
      <c r="K154" s="216">
        <v>46042</v>
      </c>
    </row>
    <row r="155" spans="1:11" hidden="1" outlineLevel="1">
      <c r="A155" s="2" t="s">
        <v>1606</v>
      </c>
      <c r="B155" s="212" t="s">
        <v>1300</v>
      </c>
      <c r="C155" s="213" t="s">
        <v>1607</v>
      </c>
      <c r="D155" s="214">
        <v>31</v>
      </c>
      <c r="E155" s="214">
        <v>1.2</v>
      </c>
      <c r="F155" s="214">
        <v>29.8</v>
      </c>
      <c r="G155" s="215">
        <v>46037.043749999997</v>
      </c>
      <c r="H155" s="216">
        <v>46042</v>
      </c>
      <c r="I155" s="213"/>
      <c r="J155" s="213" t="s">
        <v>1603</v>
      </c>
      <c r="K155" s="216">
        <v>46042</v>
      </c>
    </row>
    <row r="156" spans="1:11" hidden="1" outlineLevel="1">
      <c r="A156" s="2" t="s">
        <v>1608</v>
      </c>
      <c r="B156" s="212" t="s">
        <v>1300</v>
      </c>
      <c r="C156" s="213" t="s">
        <v>1609</v>
      </c>
      <c r="D156" s="214">
        <v>31</v>
      </c>
      <c r="E156" s="214">
        <v>1.2</v>
      </c>
      <c r="F156" s="214">
        <v>29.8</v>
      </c>
      <c r="G156" s="215">
        <v>46037.054166666669</v>
      </c>
      <c r="H156" s="216">
        <v>46042</v>
      </c>
      <c r="I156" s="213"/>
      <c r="J156" s="213" t="s">
        <v>1603</v>
      </c>
      <c r="K156" s="216">
        <v>46042</v>
      </c>
    </row>
    <row r="157" spans="1:11" hidden="1" outlineLevel="1">
      <c r="A157" s="2" t="s">
        <v>1610</v>
      </c>
      <c r="B157" s="212" t="s">
        <v>1300</v>
      </c>
      <c r="C157" s="213" t="s">
        <v>1611</v>
      </c>
      <c r="D157" s="214">
        <v>131</v>
      </c>
      <c r="E157" s="214">
        <v>4.0999999999999996</v>
      </c>
      <c r="F157" s="214">
        <v>126.9</v>
      </c>
      <c r="G157" s="215">
        <v>46037.197222222225</v>
      </c>
      <c r="H157" s="216">
        <v>46042</v>
      </c>
      <c r="I157" s="213"/>
      <c r="J157" s="213" t="s">
        <v>1603</v>
      </c>
      <c r="K157" s="216">
        <v>46042</v>
      </c>
    </row>
    <row r="158" spans="1:11" hidden="1" outlineLevel="1">
      <c r="A158" s="2" t="s">
        <v>1612</v>
      </c>
      <c r="B158" s="212" t="s">
        <v>1300</v>
      </c>
      <c r="C158" s="213" t="s">
        <v>1613</v>
      </c>
      <c r="D158" s="214">
        <v>162</v>
      </c>
      <c r="E158" s="214">
        <v>5</v>
      </c>
      <c r="F158" s="214">
        <v>157</v>
      </c>
      <c r="G158" s="215">
        <v>46037.7</v>
      </c>
      <c r="H158" s="216">
        <v>46042</v>
      </c>
      <c r="I158" s="213"/>
      <c r="J158" s="213" t="s">
        <v>1603</v>
      </c>
      <c r="K158" s="216">
        <v>46042</v>
      </c>
    </row>
    <row r="159" spans="1:11" hidden="1" outlineLevel="1">
      <c r="A159" s="2" t="s">
        <v>1614</v>
      </c>
      <c r="B159" s="212" t="s">
        <v>1300</v>
      </c>
      <c r="C159" s="213" t="s">
        <v>1615</v>
      </c>
      <c r="D159" s="214">
        <v>162</v>
      </c>
      <c r="E159" s="214">
        <v>5</v>
      </c>
      <c r="F159" s="214">
        <v>157</v>
      </c>
      <c r="G159" s="215">
        <v>46037.783333333333</v>
      </c>
      <c r="H159" s="216">
        <v>46042</v>
      </c>
      <c r="I159" s="213"/>
      <c r="J159" s="213" t="s">
        <v>1603</v>
      </c>
      <c r="K159" s="216">
        <v>46042</v>
      </c>
    </row>
    <row r="160" spans="1:11" hidden="1" outlineLevel="1">
      <c r="A160" s="2" t="s">
        <v>1616</v>
      </c>
      <c r="B160" s="212" t="s">
        <v>1300</v>
      </c>
      <c r="C160" s="213" t="s">
        <v>1617</v>
      </c>
      <c r="D160" s="214">
        <v>131</v>
      </c>
      <c r="E160" s="214">
        <v>4.0999999999999996</v>
      </c>
      <c r="F160" s="214">
        <v>126.9</v>
      </c>
      <c r="G160" s="215">
        <v>46037.813194444447</v>
      </c>
      <c r="H160" s="216">
        <v>46042</v>
      </c>
      <c r="I160" s="213"/>
      <c r="J160" s="213" t="s">
        <v>1603</v>
      </c>
      <c r="K160" s="216">
        <v>46042</v>
      </c>
    </row>
    <row r="161" spans="1:11" hidden="1" outlineLevel="1">
      <c r="A161" s="2" t="s">
        <v>1618</v>
      </c>
      <c r="B161" s="212" t="s">
        <v>1300</v>
      </c>
      <c r="C161" s="213" t="s">
        <v>1619</v>
      </c>
      <c r="D161" s="214">
        <v>31</v>
      </c>
      <c r="E161" s="214">
        <v>1.2</v>
      </c>
      <c r="F161" s="214">
        <v>29.8</v>
      </c>
      <c r="G161" s="215">
        <v>46037.848611111112</v>
      </c>
      <c r="H161" s="216">
        <v>46042</v>
      </c>
      <c r="I161" s="213"/>
      <c r="J161" s="213" t="s">
        <v>1603</v>
      </c>
      <c r="K161" s="216">
        <v>46042</v>
      </c>
    </row>
    <row r="162" spans="1:11" hidden="1" outlineLevel="1">
      <c r="A162" s="2" t="s">
        <v>1620</v>
      </c>
      <c r="B162" s="212" t="s">
        <v>1300</v>
      </c>
      <c r="C162" s="213" t="s">
        <v>1621</v>
      </c>
      <c r="D162" s="214">
        <v>31</v>
      </c>
      <c r="E162" s="214">
        <v>1.2</v>
      </c>
      <c r="F162" s="214">
        <v>29.8</v>
      </c>
      <c r="G162" s="215">
        <v>46038.101388888892</v>
      </c>
      <c r="H162" s="216">
        <v>46043</v>
      </c>
      <c r="I162" s="213"/>
      <c r="J162" s="213" t="s">
        <v>1622</v>
      </c>
      <c r="K162" s="216">
        <v>46043</v>
      </c>
    </row>
    <row r="163" spans="1:11" hidden="1" outlineLevel="1">
      <c r="A163" s="2" t="s">
        <v>1623</v>
      </c>
      <c r="B163" s="212" t="s">
        <v>1300</v>
      </c>
      <c r="C163" s="213" t="s">
        <v>1624</v>
      </c>
      <c r="D163" s="214">
        <v>131</v>
      </c>
      <c r="E163" s="214">
        <v>4.0999999999999996</v>
      </c>
      <c r="F163" s="214">
        <v>126.9</v>
      </c>
      <c r="G163" s="215">
        <v>46038.701388888891</v>
      </c>
      <c r="H163" s="216">
        <v>46043</v>
      </c>
      <c r="I163" s="213"/>
      <c r="J163" s="213" t="s">
        <v>1622</v>
      </c>
      <c r="K163" s="216">
        <v>46043</v>
      </c>
    </row>
    <row r="164" spans="1:11" hidden="1" outlineLevel="1">
      <c r="A164" s="2" t="s">
        <v>1625</v>
      </c>
      <c r="B164" s="212" t="s">
        <v>1300</v>
      </c>
      <c r="C164" s="213" t="s">
        <v>1626</v>
      </c>
      <c r="D164" s="214">
        <v>131</v>
      </c>
      <c r="E164" s="214">
        <v>4.0999999999999996</v>
      </c>
      <c r="F164" s="214">
        <v>126.9</v>
      </c>
      <c r="G164" s="215">
        <v>46038.749305555553</v>
      </c>
      <c r="H164" s="216">
        <v>46043</v>
      </c>
      <c r="I164" s="213"/>
      <c r="J164" s="213" t="s">
        <v>1622</v>
      </c>
      <c r="K164" s="216">
        <v>46043</v>
      </c>
    </row>
    <row r="165" spans="1:11" hidden="1" outlineLevel="1">
      <c r="A165" s="2" t="s">
        <v>1627</v>
      </c>
      <c r="B165" s="212" t="s">
        <v>1300</v>
      </c>
      <c r="C165" s="213" t="s">
        <v>1628</v>
      </c>
      <c r="D165" s="214">
        <v>162</v>
      </c>
      <c r="E165" s="214">
        <v>5</v>
      </c>
      <c r="F165" s="214">
        <v>157</v>
      </c>
      <c r="G165" s="215">
        <v>46039.125694444447</v>
      </c>
      <c r="H165" s="216">
        <v>46044</v>
      </c>
      <c r="I165" s="213"/>
      <c r="J165" s="213" t="s">
        <v>1629</v>
      </c>
      <c r="K165" s="216">
        <v>46044</v>
      </c>
    </row>
    <row r="166" spans="1:11" hidden="1" outlineLevel="1">
      <c r="A166" s="2" t="s">
        <v>1630</v>
      </c>
      <c r="B166" s="212" t="s">
        <v>1300</v>
      </c>
      <c r="C166" s="213" t="s">
        <v>1631</v>
      </c>
      <c r="D166" s="214">
        <v>31</v>
      </c>
      <c r="E166" s="214">
        <v>1.2</v>
      </c>
      <c r="F166" s="214">
        <v>29.8</v>
      </c>
      <c r="G166" s="215">
        <v>46039.59375</v>
      </c>
      <c r="H166" s="216">
        <v>46044</v>
      </c>
      <c r="I166" s="213"/>
      <c r="J166" s="213" t="s">
        <v>1629</v>
      </c>
      <c r="K166" s="216">
        <v>46044</v>
      </c>
    </row>
    <row r="167" spans="1:11" hidden="1" outlineLevel="1">
      <c r="A167" s="2" t="s">
        <v>1632</v>
      </c>
      <c r="B167" s="212" t="s">
        <v>1300</v>
      </c>
      <c r="C167" s="213" t="s">
        <v>1633</v>
      </c>
      <c r="D167" s="214">
        <v>131</v>
      </c>
      <c r="E167" s="214">
        <v>4.0999999999999996</v>
      </c>
      <c r="F167" s="214">
        <v>126.9</v>
      </c>
      <c r="G167" s="215">
        <v>46039.665277777778</v>
      </c>
      <c r="H167" s="216">
        <v>46044</v>
      </c>
      <c r="I167" s="213"/>
      <c r="J167" s="213" t="s">
        <v>1629</v>
      </c>
      <c r="K167" s="216">
        <v>46044</v>
      </c>
    </row>
    <row r="168" spans="1:11" hidden="1" outlineLevel="1">
      <c r="A168" s="2" t="s">
        <v>1634</v>
      </c>
      <c r="B168" s="212" t="s">
        <v>1300</v>
      </c>
      <c r="C168" s="213" t="s">
        <v>1635</v>
      </c>
      <c r="D168" s="214">
        <v>162</v>
      </c>
      <c r="E168" s="214">
        <v>5</v>
      </c>
      <c r="F168" s="214">
        <v>157</v>
      </c>
      <c r="G168" s="215">
        <v>46039.789583333331</v>
      </c>
      <c r="H168" s="216">
        <v>46044</v>
      </c>
      <c r="I168" s="213"/>
      <c r="J168" s="213" t="s">
        <v>1629</v>
      </c>
      <c r="K168" s="216">
        <v>46044</v>
      </c>
    </row>
    <row r="169" spans="1:11" hidden="1" outlineLevel="1">
      <c r="A169" s="2" t="s">
        <v>1636</v>
      </c>
      <c r="B169" s="212" t="s">
        <v>1300</v>
      </c>
      <c r="C169" s="213" t="s">
        <v>1637</v>
      </c>
      <c r="D169" s="214">
        <v>31</v>
      </c>
      <c r="E169" s="214">
        <v>1.2</v>
      </c>
      <c r="F169" s="214">
        <v>29.8</v>
      </c>
      <c r="G169" s="215">
        <v>46040.637499999997</v>
      </c>
      <c r="H169" s="216">
        <v>46044</v>
      </c>
      <c r="I169" s="213"/>
      <c r="J169" s="213" t="s">
        <v>1629</v>
      </c>
      <c r="K169" s="216">
        <v>46044</v>
      </c>
    </row>
    <row r="170" spans="1:11" hidden="1" outlineLevel="1">
      <c r="A170" s="2" t="s">
        <v>1638</v>
      </c>
      <c r="B170" s="212" t="s">
        <v>1300</v>
      </c>
      <c r="C170" s="213" t="s">
        <v>1639</v>
      </c>
      <c r="D170" s="214">
        <v>31</v>
      </c>
      <c r="E170" s="214">
        <v>1.2</v>
      </c>
      <c r="F170" s="214">
        <v>29.8</v>
      </c>
      <c r="G170" s="215">
        <v>46040.751388888886</v>
      </c>
      <c r="H170" s="216">
        <v>46044</v>
      </c>
      <c r="I170" s="213"/>
      <c r="J170" s="213" t="s">
        <v>1629</v>
      </c>
      <c r="K170" s="216">
        <v>46044</v>
      </c>
    </row>
    <row r="171" spans="1:11" hidden="1" outlineLevel="1">
      <c r="A171" s="2" t="s">
        <v>1640</v>
      </c>
      <c r="B171" s="212" t="s">
        <v>1300</v>
      </c>
      <c r="C171" s="213" t="s">
        <v>1641</v>
      </c>
      <c r="D171" s="214">
        <v>62</v>
      </c>
      <c r="E171" s="214">
        <v>2.1</v>
      </c>
      <c r="F171" s="214">
        <v>59.9</v>
      </c>
      <c r="G171" s="215">
        <v>46041.034722222219</v>
      </c>
      <c r="H171" s="216">
        <v>46044</v>
      </c>
      <c r="I171" s="213"/>
      <c r="J171" s="213" t="s">
        <v>1629</v>
      </c>
      <c r="K171" s="216">
        <v>46044</v>
      </c>
    </row>
    <row r="172" spans="1:11" hidden="1" outlineLevel="1">
      <c r="A172" s="2" t="s">
        <v>1642</v>
      </c>
      <c r="B172" s="212" t="s">
        <v>1300</v>
      </c>
      <c r="C172" s="213" t="s">
        <v>1643</v>
      </c>
      <c r="D172" s="214">
        <v>31</v>
      </c>
      <c r="E172" s="214">
        <v>1.2</v>
      </c>
      <c r="F172" s="214">
        <v>29.8</v>
      </c>
      <c r="G172" s="215">
        <v>46041.517361111109</v>
      </c>
      <c r="H172" s="216">
        <v>46044</v>
      </c>
      <c r="I172" s="213"/>
      <c r="J172" s="213" t="s">
        <v>1629</v>
      </c>
      <c r="K172" s="216">
        <v>46044</v>
      </c>
    </row>
    <row r="173" spans="1:11" hidden="1" outlineLevel="1">
      <c r="A173" s="2" t="s">
        <v>1644</v>
      </c>
      <c r="B173" s="212" t="s">
        <v>1300</v>
      </c>
      <c r="C173" s="213" t="s">
        <v>1645</v>
      </c>
      <c r="D173" s="214">
        <v>293</v>
      </c>
      <c r="E173" s="214">
        <v>8.8000000000000007</v>
      </c>
      <c r="F173" s="214">
        <v>284.2</v>
      </c>
      <c r="G173" s="215">
        <v>46041.581944444442</v>
      </c>
      <c r="H173" s="216">
        <v>46044</v>
      </c>
      <c r="I173" s="213"/>
      <c r="J173" s="213" t="s">
        <v>1629</v>
      </c>
      <c r="K173" s="216">
        <v>46044</v>
      </c>
    </row>
    <row r="174" spans="1:11" hidden="1" outlineLevel="1">
      <c r="A174" s="2" t="s">
        <v>1646</v>
      </c>
      <c r="B174" s="212" t="s">
        <v>1300</v>
      </c>
      <c r="C174" s="213" t="s">
        <v>1647</v>
      </c>
      <c r="D174" s="214">
        <v>62</v>
      </c>
      <c r="E174" s="214">
        <v>2.1</v>
      </c>
      <c r="F174" s="214">
        <v>59.9</v>
      </c>
      <c r="G174" s="215">
        <v>46041.636111111111</v>
      </c>
      <c r="H174" s="216">
        <v>46044</v>
      </c>
      <c r="I174" s="213"/>
      <c r="J174" s="213" t="s">
        <v>1629</v>
      </c>
      <c r="K174" s="216">
        <v>46044</v>
      </c>
    </row>
    <row r="175" spans="1:11" hidden="1" outlineLevel="1">
      <c r="A175" s="2" t="s">
        <v>1648</v>
      </c>
      <c r="B175" s="212" t="s">
        <v>1300</v>
      </c>
      <c r="C175" s="213" t="s">
        <v>1649</v>
      </c>
      <c r="D175" s="214">
        <v>293</v>
      </c>
      <c r="E175" s="214">
        <v>8.8000000000000007</v>
      </c>
      <c r="F175" s="214">
        <v>284.2</v>
      </c>
      <c r="G175" s="215">
        <v>46041.779166666667</v>
      </c>
      <c r="H175" s="216">
        <v>46044</v>
      </c>
      <c r="I175" s="213"/>
      <c r="J175" s="213" t="s">
        <v>1629</v>
      </c>
      <c r="K175" s="216">
        <v>46044</v>
      </c>
    </row>
    <row r="176" spans="1:11" hidden="1" outlineLevel="1">
      <c r="A176" s="2" t="s">
        <v>1650</v>
      </c>
      <c r="B176" s="212" t="s">
        <v>1300</v>
      </c>
      <c r="C176" s="213" t="s">
        <v>1651</v>
      </c>
      <c r="D176" s="214">
        <v>62</v>
      </c>
      <c r="E176" s="214">
        <v>2.1</v>
      </c>
      <c r="F176" s="214">
        <v>59.9</v>
      </c>
      <c r="G176" s="215">
        <v>46041.832638888889</v>
      </c>
      <c r="H176" s="216">
        <v>46044</v>
      </c>
      <c r="I176" s="213"/>
      <c r="J176" s="213" t="s">
        <v>1629</v>
      </c>
      <c r="K176" s="216">
        <v>46044</v>
      </c>
    </row>
    <row r="177" spans="1:11" hidden="1" outlineLevel="1">
      <c r="A177" s="2" t="s">
        <v>1652</v>
      </c>
      <c r="B177" s="212" t="s">
        <v>1300</v>
      </c>
      <c r="C177" s="213" t="s">
        <v>1653</v>
      </c>
      <c r="D177" s="214">
        <v>131</v>
      </c>
      <c r="E177" s="214">
        <v>4.0999999999999996</v>
      </c>
      <c r="F177" s="214">
        <v>126.9</v>
      </c>
      <c r="G177" s="215">
        <v>46042.045138888891</v>
      </c>
      <c r="H177" s="216">
        <v>46044</v>
      </c>
      <c r="I177" s="213"/>
      <c r="J177" s="213" t="s">
        <v>1629</v>
      </c>
      <c r="K177" s="216">
        <v>46044</v>
      </c>
    </row>
    <row r="178" spans="1:11" hidden="1" outlineLevel="1">
      <c r="A178" s="2" t="s">
        <v>1654</v>
      </c>
      <c r="B178" s="212" t="s">
        <v>1300</v>
      </c>
      <c r="C178" s="213" t="s">
        <v>1655</v>
      </c>
      <c r="D178" s="214">
        <v>31</v>
      </c>
      <c r="E178" s="214">
        <v>1.2</v>
      </c>
      <c r="F178" s="214">
        <v>29.8</v>
      </c>
      <c r="G178" s="215">
        <v>46042.179166666669</v>
      </c>
      <c r="H178" s="216">
        <v>46044</v>
      </c>
      <c r="I178" s="213"/>
      <c r="J178" s="213" t="s">
        <v>1629</v>
      </c>
      <c r="K178" s="216">
        <v>46044</v>
      </c>
    </row>
    <row r="179" spans="1:11" hidden="1" outlineLevel="1">
      <c r="A179" s="2" t="s">
        <v>1656</v>
      </c>
      <c r="B179" s="212" t="s">
        <v>1300</v>
      </c>
      <c r="C179" s="213" t="s">
        <v>1657</v>
      </c>
      <c r="D179" s="214">
        <v>31</v>
      </c>
      <c r="E179" s="214">
        <v>1.2</v>
      </c>
      <c r="F179" s="214">
        <v>29.8</v>
      </c>
      <c r="G179" s="215">
        <v>46042.504166666666</v>
      </c>
      <c r="H179" s="216">
        <v>46044</v>
      </c>
      <c r="I179" s="213"/>
      <c r="J179" s="213" t="s">
        <v>1629</v>
      </c>
      <c r="K179" s="216">
        <v>46044</v>
      </c>
    </row>
    <row r="180" spans="1:11" hidden="1" outlineLevel="1">
      <c r="A180" s="2" t="s">
        <v>1658</v>
      </c>
      <c r="B180" s="212" t="s">
        <v>1300</v>
      </c>
      <c r="C180" s="213" t="s">
        <v>1659</v>
      </c>
      <c r="D180" s="214">
        <v>393</v>
      </c>
      <c r="E180" s="214">
        <v>11.7</v>
      </c>
      <c r="F180" s="214">
        <v>381.3</v>
      </c>
      <c r="G180" s="215">
        <v>46042.726388888892</v>
      </c>
      <c r="H180" s="216">
        <v>46044</v>
      </c>
      <c r="I180" s="213"/>
      <c r="J180" s="213" t="s">
        <v>1629</v>
      </c>
      <c r="K180" s="216">
        <v>46044</v>
      </c>
    </row>
    <row r="181" spans="1:11" hidden="1" outlineLevel="1">
      <c r="A181" s="2" t="s">
        <v>1660</v>
      </c>
      <c r="B181" s="212" t="s">
        <v>1300</v>
      </c>
      <c r="C181" s="213" t="s">
        <v>1661</v>
      </c>
      <c r="D181" s="214">
        <v>93</v>
      </c>
      <c r="E181" s="214">
        <v>3</v>
      </c>
      <c r="F181" s="214">
        <v>90</v>
      </c>
      <c r="G181" s="215">
        <v>46042.818749999999</v>
      </c>
      <c r="H181" s="216">
        <v>46044</v>
      </c>
      <c r="I181" s="213"/>
      <c r="J181" s="213" t="s">
        <v>1629</v>
      </c>
      <c r="K181" s="216">
        <v>46044</v>
      </c>
    </row>
    <row r="182" spans="1:11" hidden="1" outlineLevel="1">
      <c r="A182" s="2" t="s">
        <v>1662</v>
      </c>
      <c r="B182" s="212" t="s">
        <v>1300</v>
      </c>
      <c r="C182" s="213" t="s">
        <v>1663</v>
      </c>
      <c r="D182" s="214">
        <v>162</v>
      </c>
      <c r="E182" s="214">
        <v>5</v>
      </c>
      <c r="F182" s="214">
        <v>157</v>
      </c>
      <c r="G182" s="215">
        <v>46042.842361111114</v>
      </c>
      <c r="H182" s="216">
        <v>46044</v>
      </c>
      <c r="I182" s="213"/>
      <c r="J182" s="213" t="s">
        <v>1629</v>
      </c>
      <c r="K182" s="216">
        <v>46044</v>
      </c>
    </row>
    <row r="183" spans="1:11" hidden="1" outlineLevel="1">
      <c r="A183" s="2" t="s">
        <v>1664</v>
      </c>
      <c r="B183" s="212" t="s">
        <v>1300</v>
      </c>
      <c r="C183" s="213" t="s">
        <v>1665</v>
      </c>
      <c r="D183" s="214">
        <v>131</v>
      </c>
      <c r="E183" s="214">
        <v>4.0999999999999996</v>
      </c>
      <c r="F183" s="214">
        <v>126.9</v>
      </c>
      <c r="G183" s="215">
        <v>46042.935416666667</v>
      </c>
      <c r="H183" s="216">
        <v>46044</v>
      </c>
      <c r="I183" s="213"/>
      <c r="J183" s="213" t="s">
        <v>1629</v>
      </c>
      <c r="K183" s="216">
        <v>46044</v>
      </c>
    </row>
    <row r="184" spans="1:11" hidden="1" outlineLevel="1">
      <c r="A184" s="2" t="s">
        <v>1666</v>
      </c>
      <c r="B184" s="212" t="s">
        <v>1300</v>
      </c>
      <c r="C184" s="213" t="s">
        <v>1667</v>
      </c>
      <c r="D184" s="214">
        <v>131</v>
      </c>
      <c r="E184" s="214">
        <v>4.0999999999999996</v>
      </c>
      <c r="F184" s="214">
        <v>126.9</v>
      </c>
      <c r="G184" s="215">
        <v>46042.935416666667</v>
      </c>
      <c r="H184" s="216">
        <v>46044</v>
      </c>
      <c r="I184" s="213"/>
      <c r="J184" s="213" t="s">
        <v>1629</v>
      </c>
      <c r="K184" s="216">
        <v>46044</v>
      </c>
    </row>
    <row r="185" spans="1:11" hidden="1" outlineLevel="1">
      <c r="A185" s="2" t="s">
        <v>1668</v>
      </c>
      <c r="B185" s="212" t="s">
        <v>1300</v>
      </c>
      <c r="C185" s="213" t="s">
        <v>1669</v>
      </c>
      <c r="D185" s="214">
        <v>31</v>
      </c>
      <c r="E185" s="214">
        <v>1.2</v>
      </c>
      <c r="F185" s="214">
        <v>29.8</v>
      </c>
      <c r="G185" s="215">
        <v>46043.004861111112</v>
      </c>
      <c r="H185" s="216">
        <v>46045</v>
      </c>
      <c r="I185" s="213"/>
      <c r="J185" s="213" t="s">
        <v>1670</v>
      </c>
      <c r="K185" s="216">
        <v>46045</v>
      </c>
    </row>
    <row r="186" spans="1:11" hidden="1" outlineLevel="1">
      <c r="A186" s="2" t="s">
        <v>1671</v>
      </c>
      <c r="B186" s="212" t="s">
        <v>1300</v>
      </c>
      <c r="C186" s="213" t="s">
        <v>1672</v>
      </c>
      <c r="D186" s="214">
        <v>31</v>
      </c>
      <c r="E186" s="214">
        <v>1.2</v>
      </c>
      <c r="F186" s="214">
        <v>29.8</v>
      </c>
      <c r="G186" s="215">
        <v>46043.005555555559</v>
      </c>
      <c r="H186" s="216">
        <v>46045</v>
      </c>
      <c r="I186" s="213"/>
      <c r="J186" s="213" t="s">
        <v>1670</v>
      </c>
      <c r="K186" s="216">
        <v>46045</v>
      </c>
    </row>
    <row r="187" spans="1:11" hidden="1" outlineLevel="1">
      <c r="A187" s="2" t="s">
        <v>1673</v>
      </c>
      <c r="B187" s="212" t="s">
        <v>1300</v>
      </c>
      <c r="C187" s="213" t="s">
        <v>1674</v>
      </c>
      <c r="D187" s="214">
        <v>31</v>
      </c>
      <c r="E187" s="214">
        <v>1.2</v>
      </c>
      <c r="F187" s="214">
        <v>29.8</v>
      </c>
      <c r="G187" s="215">
        <v>46043.042361111111</v>
      </c>
      <c r="H187" s="216">
        <v>46045</v>
      </c>
      <c r="I187" s="213"/>
      <c r="J187" s="213" t="s">
        <v>1670</v>
      </c>
      <c r="K187" s="216">
        <v>46045</v>
      </c>
    </row>
    <row r="188" spans="1:11" hidden="1" outlineLevel="1">
      <c r="A188" s="2" t="s">
        <v>1675</v>
      </c>
      <c r="B188" s="212" t="s">
        <v>1300</v>
      </c>
      <c r="C188" s="213" t="s">
        <v>1676</v>
      </c>
      <c r="D188" s="214">
        <v>31</v>
      </c>
      <c r="E188" s="214">
        <v>1.2</v>
      </c>
      <c r="F188" s="214">
        <v>29.8</v>
      </c>
      <c r="G188" s="215">
        <v>46043.050694444442</v>
      </c>
      <c r="H188" s="216">
        <v>46045</v>
      </c>
      <c r="I188" s="213"/>
      <c r="J188" s="213" t="s">
        <v>1670</v>
      </c>
      <c r="K188" s="216">
        <v>46045</v>
      </c>
    </row>
    <row r="189" spans="1:11" hidden="1" outlineLevel="1">
      <c r="A189" s="2" t="s">
        <v>1677</v>
      </c>
      <c r="B189" s="212" t="s">
        <v>1300</v>
      </c>
      <c r="C189" s="213" t="s">
        <v>1678</v>
      </c>
      <c r="D189" s="214">
        <v>62</v>
      </c>
      <c r="E189" s="214">
        <v>2.1</v>
      </c>
      <c r="F189" s="214">
        <v>59.9</v>
      </c>
      <c r="G189" s="215">
        <v>46043.638888888891</v>
      </c>
      <c r="H189" s="216">
        <v>46045</v>
      </c>
      <c r="I189" s="213"/>
      <c r="J189" s="213" t="s">
        <v>1670</v>
      </c>
      <c r="K189" s="216">
        <v>46045</v>
      </c>
    </row>
    <row r="190" spans="1:11" hidden="1" outlineLevel="1">
      <c r="A190" s="2" t="s">
        <v>1679</v>
      </c>
      <c r="B190" s="212" t="s">
        <v>1300</v>
      </c>
      <c r="C190" s="213" t="s">
        <v>1680</v>
      </c>
      <c r="D190" s="214">
        <v>31</v>
      </c>
      <c r="E190" s="214">
        <v>1.2</v>
      </c>
      <c r="F190" s="214">
        <v>29.8</v>
      </c>
      <c r="G190" s="215">
        <v>46043.921527777777</v>
      </c>
      <c r="H190" s="216">
        <v>46045</v>
      </c>
      <c r="I190" s="213"/>
      <c r="J190" s="213" t="s">
        <v>1670</v>
      </c>
      <c r="K190" s="216">
        <v>46045</v>
      </c>
    </row>
    <row r="191" spans="1:11" hidden="1" outlineLevel="1">
      <c r="A191" s="2" t="s">
        <v>1681</v>
      </c>
      <c r="B191" s="212" t="s">
        <v>1300</v>
      </c>
      <c r="C191" s="213" t="s">
        <v>1682</v>
      </c>
      <c r="D191" s="214">
        <v>31</v>
      </c>
      <c r="E191" s="214">
        <v>1.2</v>
      </c>
      <c r="F191" s="214">
        <v>29.8</v>
      </c>
      <c r="G191" s="215">
        <v>46043.980555555558</v>
      </c>
      <c r="H191" s="216">
        <v>46045</v>
      </c>
      <c r="I191" s="213"/>
      <c r="J191" s="213" t="s">
        <v>1670</v>
      </c>
      <c r="K191" s="216">
        <v>46045</v>
      </c>
    </row>
    <row r="192" spans="1:11" hidden="1" outlineLevel="1">
      <c r="A192" s="2" t="s">
        <v>1683</v>
      </c>
      <c r="B192" s="212" t="s">
        <v>1300</v>
      </c>
      <c r="C192" s="213" t="s">
        <v>1684</v>
      </c>
      <c r="D192" s="214">
        <v>31</v>
      </c>
      <c r="E192" s="214">
        <v>1.2</v>
      </c>
      <c r="F192" s="214">
        <v>29.8</v>
      </c>
      <c r="G192" s="215">
        <v>46043.993750000001</v>
      </c>
      <c r="H192" s="216">
        <v>46045</v>
      </c>
      <c r="I192" s="213"/>
      <c r="J192" s="213" t="s">
        <v>1670</v>
      </c>
      <c r="K192" s="216">
        <v>46045</v>
      </c>
    </row>
    <row r="193" spans="1:11" hidden="1" outlineLevel="1">
      <c r="A193" s="2" t="s">
        <v>1685</v>
      </c>
      <c r="B193" s="212" t="s">
        <v>1300</v>
      </c>
      <c r="C193" s="213" t="s">
        <v>1686</v>
      </c>
      <c r="D193" s="214">
        <v>31</v>
      </c>
      <c r="E193" s="214">
        <v>1.2</v>
      </c>
      <c r="F193" s="214">
        <v>29.8</v>
      </c>
      <c r="G193" s="215">
        <v>46044.645833333336</v>
      </c>
      <c r="H193" s="216">
        <v>46048</v>
      </c>
      <c r="I193" s="213"/>
      <c r="J193" s="213" t="s">
        <v>1687</v>
      </c>
      <c r="K193" s="216">
        <v>46048</v>
      </c>
    </row>
    <row r="194" spans="1:11" hidden="1" outlineLevel="1">
      <c r="A194" s="2" t="s">
        <v>1688</v>
      </c>
      <c r="B194" s="212" t="s">
        <v>1300</v>
      </c>
      <c r="C194" s="213" t="s">
        <v>1689</v>
      </c>
      <c r="D194" s="214">
        <v>93</v>
      </c>
      <c r="E194" s="214">
        <v>3</v>
      </c>
      <c r="F194" s="214">
        <v>90</v>
      </c>
      <c r="G194" s="215">
        <v>46044.67083333333</v>
      </c>
      <c r="H194" s="216">
        <v>46048</v>
      </c>
      <c r="I194" s="213"/>
      <c r="J194" s="213" t="s">
        <v>1687</v>
      </c>
      <c r="K194" s="216">
        <v>46048</v>
      </c>
    </row>
    <row r="195" spans="1:11" hidden="1" outlineLevel="1">
      <c r="A195" s="2" t="s">
        <v>1690</v>
      </c>
      <c r="B195" s="212" t="s">
        <v>1300</v>
      </c>
      <c r="C195" s="213" t="s">
        <v>1691</v>
      </c>
      <c r="D195" s="214">
        <v>162</v>
      </c>
      <c r="E195" s="214">
        <v>5</v>
      </c>
      <c r="F195" s="214">
        <v>157</v>
      </c>
      <c r="G195" s="215">
        <v>46044.765277777777</v>
      </c>
      <c r="H195" s="216">
        <v>46048</v>
      </c>
      <c r="I195" s="213"/>
      <c r="J195" s="213" t="s">
        <v>1687</v>
      </c>
      <c r="K195" s="216">
        <v>46048</v>
      </c>
    </row>
    <row r="196" spans="1:11" hidden="1" outlineLevel="1">
      <c r="A196" s="2" t="s">
        <v>1692</v>
      </c>
      <c r="B196" s="212" t="s">
        <v>1300</v>
      </c>
      <c r="C196" s="213" t="s">
        <v>1693</v>
      </c>
      <c r="D196" s="214">
        <v>293</v>
      </c>
      <c r="E196" s="214">
        <v>8.8000000000000007</v>
      </c>
      <c r="F196" s="214">
        <v>284.2</v>
      </c>
      <c r="G196" s="215">
        <v>46044.992361111108</v>
      </c>
      <c r="H196" s="216">
        <v>46048</v>
      </c>
      <c r="I196" s="213"/>
      <c r="J196" s="213" t="s">
        <v>1687</v>
      </c>
      <c r="K196" s="216">
        <v>46048</v>
      </c>
    </row>
    <row r="197" spans="1:11" hidden="1" outlineLevel="1">
      <c r="A197" s="2" t="s">
        <v>1694</v>
      </c>
      <c r="B197" s="212" t="s">
        <v>1300</v>
      </c>
      <c r="C197" s="213" t="s">
        <v>1695</v>
      </c>
      <c r="D197" s="214">
        <v>162</v>
      </c>
      <c r="E197" s="214">
        <v>5</v>
      </c>
      <c r="F197" s="214">
        <v>157</v>
      </c>
      <c r="G197" s="215">
        <v>46045.645138888889</v>
      </c>
      <c r="H197" s="216">
        <v>46049</v>
      </c>
      <c r="I197" s="213"/>
      <c r="J197" s="213" t="s">
        <v>1696</v>
      </c>
      <c r="K197" s="216">
        <v>46049</v>
      </c>
    </row>
    <row r="198" spans="1:11" hidden="1" outlineLevel="1">
      <c r="A198" s="2" t="s">
        <v>1697</v>
      </c>
      <c r="B198" s="212" t="s">
        <v>1300</v>
      </c>
      <c r="C198" s="213" t="s">
        <v>1698</v>
      </c>
      <c r="D198" s="214">
        <v>93</v>
      </c>
      <c r="E198" s="214">
        <v>3</v>
      </c>
      <c r="F198" s="214">
        <v>90</v>
      </c>
      <c r="G198" s="215">
        <v>46045.664583333331</v>
      </c>
      <c r="H198" s="216">
        <v>46049</v>
      </c>
      <c r="I198" s="213"/>
      <c r="J198" s="213" t="s">
        <v>1696</v>
      </c>
      <c r="K198" s="216">
        <v>46049</v>
      </c>
    </row>
    <row r="199" spans="1:11" hidden="1" outlineLevel="1">
      <c r="A199" s="2" t="s">
        <v>1699</v>
      </c>
      <c r="B199" s="212" t="s">
        <v>1300</v>
      </c>
      <c r="C199" s="213" t="s">
        <v>1700</v>
      </c>
      <c r="D199" s="214">
        <v>31</v>
      </c>
      <c r="E199" s="214">
        <v>1.2</v>
      </c>
      <c r="F199" s="214">
        <v>29.8</v>
      </c>
      <c r="G199" s="215">
        <v>46045.906944444447</v>
      </c>
      <c r="H199" s="216">
        <v>46049</v>
      </c>
      <c r="I199" s="213"/>
      <c r="J199" s="213" t="s">
        <v>1696</v>
      </c>
      <c r="K199" s="216">
        <v>46049</v>
      </c>
    </row>
    <row r="200" spans="1:11" hidden="1" outlineLevel="1">
      <c r="A200" s="2" t="s">
        <v>1701</v>
      </c>
      <c r="B200" s="223" t="s">
        <v>1304</v>
      </c>
      <c r="C200" s="224" t="s">
        <v>1424</v>
      </c>
      <c r="D200" s="225">
        <v>-131</v>
      </c>
      <c r="E200" s="225">
        <v>0</v>
      </c>
      <c r="F200" s="225">
        <v>-131</v>
      </c>
      <c r="G200" s="226">
        <v>46046.169444444444</v>
      </c>
      <c r="H200" s="227">
        <v>46046.169444444444</v>
      </c>
      <c r="I200" s="224" t="s">
        <v>1305</v>
      </c>
      <c r="J200" s="224" t="s">
        <v>1687</v>
      </c>
      <c r="K200" s="227">
        <v>46048</v>
      </c>
    </row>
    <row r="201" spans="1:11" hidden="1" outlineLevel="1">
      <c r="A201" s="2" t="s">
        <v>1702</v>
      </c>
      <c r="B201" s="212" t="s">
        <v>1300</v>
      </c>
      <c r="C201" s="213" t="s">
        <v>1703</v>
      </c>
      <c r="D201" s="214">
        <v>31</v>
      </c>
      <c r="E201" s="214">
        <v>1.2</v>
      </c>
      <c r="F201" s="214">
        <v>29.8</v>
      </c>
      <c r="G201" s="215">
        <v>46046.647916666669</v>
      </c>
      <c r="H201" s="216">
        <v>46050</v>
      </c>
      <c r="I201" s="213"/>
      <c r="J201" s="213" t="s">
        <v>1704</v>
      </c>
      <c r="K201" s="216">
        <v>46050</v>
      </c>
    </row>
    <row r="202" spans="1:11" hidden="1" outlineLevel="1">
      <c r="A202" s="2" t="s">
        <v>1705</v>
      </c>
      <c r="B202" s="212" t="s">
        <v>1300</v>
      </c>
      <c r="C202" s="213" t="s">
        <v>1706</v>
      </c>
      <c r="D202" s="214">
        <v>162</v>
      </c>
      <c r="E202" s="214">
        <v>5</v>
      </c>
      <c r="F202" s="214">
        <v>157</v>
      </c>
      <c r="G202" s="215">
        <v>46046.883333333331</v>
      </c>
      <c r="H202" s="216">
        <v>46050</v>
      </c>
      <c r="I202" s="213"/>
      <c r="J202" s="213" t="s">
        <v>1704</v>
      </c>
      <c r="K202" s="216">
        <v>46050</v>
      </c>
    </row>
    <row r="203" spans="1:11" hidden="1" outlineLevel="1">
      <c r="A203" s="2" t="s">
        <v>1707</v>
      </c>
      <c r="B203" s="212" t="s">
        <v>1300</v>
      </c>
      <c r="C203" s="213" t="s">
        <v>1708</v>
      </c>
      <c r="D203" s="214">
        <v>262</v>
      </c>
      <c r="E203" s="214">
        <v>7.9</v>
      </c>
      <c r="F203" s="214">
        <v>254.1</v>
      </c>
      <c r="G203" s="215">
        <v>46046.995138888888</v>
      </c>
      <c r="H203" s="216">
        <v>46050</v>
      </c>
      <c r="I203" s="213"/>
      <c r="J203" s="213" t="s">
        <v>1704</v>
      </c>
      <c r="K203" s="216">
        <v>46050</v>
      </c>
    </row>
    <row r="204" spans="1:11" hidden="1" outlineLevel="1">
      <c r="A204" s="2" t="s">
        <v>1709</v>
      </c>
      <c r="B204" s="212" t="s">
        <v>1300</v>
      </c>
      <c r="C204" s="213" t="s">
        <v>1710</v>
      </c>
      <c r="D204" s="214">
        <v>31</v>
      </c>
      <c r="E204" s="214">
        <v>1.2</v>
      </c>
      <c r="F204" s="214">
        <v>29.8</v>
      </c>
      <c r="G204" s="215">
        <v>46047</v>
      </c>
      <c r="H204" s="216">
        <v>46050</v>
      </c>
      <c r="I204" s="213"/>
      <c r="J204" s="213" t="s">
        <v>1704</v>
      </c>
      <c r="K204" s="216">
        <v>46050</v>
      </c>
    </row>
    <row r="205" spans="1:11" hidden="1" outlineLevel="1">
      <c r="A205" s="2" t="s">
        <v>1711</v>
      </c>
      <c r="B205" s="212" t="s">
        <v>1300</v>
      </c>
      <c r="C205" s="213" t="s">
        <v>1712</v>
      </c>
      <c r="D205" s="214">
        <v>324</v>
      </c>
      <c r="E205" s="214">
        <v>9.6999999999999993</v>
      </c>
      <c r="F205" s="214">
        <v>314.3</v>
      </c>
      <c r="G205" s="215">
        <v>46047.625694444447</v>
      </c>
      <c r="H205" s="216">
        <v>46050</v>
      </c>
      <c r="I205" s="213"/>
      <c r="J205" s="213" t="s">
        <v>1704</v>
      </c>
      <c r="K205" s="216">
        <v>46050</v>
      </c>
    </row>
    <row r="206" spans="1:11" hidden="1" outlineLevel="1">
      <c r="A206" s="2" t="s">
        <v>1713</v>
      </c>
      <c r="B206" s="212" t="s">
        <v>1300</v>
      </c>
      <c r="C206" s="213" t="s">
        <v>1714</v>
      </c>
      <c r="D206" s="214">
        <v>131</v>
      </c>
      <c r="E206" s="214">
        <v>4.0999999999999996</v>
      </c>
      <c r="F206" s="214">
        <v>126.9</v>
      </c>
      <c r="G206" s="215">
        <v>46047.7</v>
      </c>
      <c r="H206" s="216">
        <v>46050</v>
      </c>
      <c r="I206" s="213"/>
      <c r="J206" s="213" t="s">
        <v>1704</v>
      </c>
      <c r="K206" s="216">
        <v>46050</v>
      </c>
    </row>
    <row r="207" spans="1:11" hidden="1" outlineLevel="1">
      <c r="A207" s="2" t="s">
        <v>1715</v>
      </c>
      <c r="B207" s="212" t="s">
        <v>1300</v>
      </c>
      <c r="C207" s="213" t="s">
        <v>1716</v>
      </c>
      <c r="D207" s="214">
        <v>131</v>
      </c>
      <c r="E207" s="214">
        <v>4.0999999999999996</v>
      </c>
      <c r="F207" s="214">
        <v>126.9</v>
      </c>
      <c r="G207" s="215">
        <v>46047.856944444444</v>
      </c>
      <c r="H207" s="216">
        <v>46050</v>
      </c>
      <c r="I207" s="213"/>
      <c r="J207" s="213" t="s">
        <v>1704</v>
      </c>
      <c r="K207" s="216">
        <v>46050</v>
      </c>
    </row>
    <row r="208" spans="1:11" hidden="1" outlineLevel="1">
      <c r="A208" s="2" t="s">
        <v>1717</v>
      </c>
      <c r="B208" s="212" t="s">
        <v>1300</v>
      </c>
      <c r="C208" s="213" t="s">
        <v>1718</v>
      </c>
      <c r="D208" s="214">
        <v>131</v>
      </c>
      <c r="E208" s="214">
        <v>4.0999999999999996</v>
      </c>
      <c r="F208" s="214">
        <v>126.9</v>
      </c>
      <c r="G208" s="215">
        <v>46047.861111111109</v>
      </c>
      <c r="H208" s="216">
        <v>46050</v>
      </c>
      <c r="I208" s="213"/>
      <c r="J208" s="213" t="s">
        <v>1704</v>
      </c>
      <c r="K208" s="216">
        <v>46050</v>
      </c>
    </row>
    <row r="209" spans="1:14" hidden="1" outlineLevel="1">
      <c r="A209" s="2" t="s">
        <v>1719</v>
      </c>
      <c r="B209" s="212" t="s">
        <v>1300</v>
      </c>
      <c r="C209" s="213" t="s">
        <v>1720</v>
      </c>
      <c r="D209" s="214">
        <v>31</v>
      </c>
      <c r="E209" s="214">
        <v>1.2</v>
      </c>
      <c r="F209" s="214">
        <v>29.8</v>
      </c>
      <c r="G209" s="215">
        <v>46047.973611111112</v>
      </c>
      <c r="H209" s="216">
        <v>46050</v>
      </c>
      <c r="I209" s="213"/>
      <c r="J209" s="213" t="s">
        <v>1704</v>
      </c>
      <c r="K209" s="216">
        <v>46050</v>
      </c>
    </row>
    <row r="210" spans="1:14" hidden="1" outlineLevel="1">
      <c r="A210" s="2" t="s">
        <v>1721</v>
      </c>
      <c r="B210" s="212" t="s">
        <v>1300</v>
      </c>
      <c r="C210" s="213" t="s">
        <v>1722</v>
      </c>
      <c r="D210" s="214">
        <v>93</v>
      </c>
      <c r="E210" s="214">
        <v>3</v>
      </c>
      <c r="F210" s="214">
        <v>90</v>
      </c>
      <c r="G210" s="215">
        <v>46049.272916666669</v>
      </c>
      <c r="H210" s="216">
        <v>46051</v>
      </c>
      <c r="I210" s="213"/>
      <c r="J210" s="213" t="s">
        <v>1723</v>
      </c>
      <c r="K210" s="216">
        <v>46051</v>
      </c>
    </row>
    <row r="211" spans="1:14" hidden="1" outlineLevel="1">
      <c r="A211" s="2" t="s">
        <v>1724</v>
      </c>
      <c r="B211" s="212" t="s">
        <v>1300</v>
      </c>
      <c r="C211" s="213" t="s">
        <v>1725</v>
      </c>
      <c r="D211" s="214">
        <v>31</v>
      </c>
      <c r="E211" s="214">
        <v>1.2</v>
      </c>
      <c r="F211" s="214">
        <v>29.8</v>
      </c>
      <c r="G211" s="215">
        <v>46049.794444444444</v>
      </c>
      <c r="H211" s="216">
        <v>46051</v>
      </c>
      <c r="I211" s="213"/>
      <c r="J211" s="213" t="s">
        <v>1723</v>
      </c>
      <c r="K211" s="216">
        <v>46051</v>
      </c>
    </row>
    <row r="212" spans="1:14" hidden="1" outlineLevel="1">
      <c r="A212" s="2" t="s">
        <v>1726</v>
      </c>
      <c r="B212" s="212" t="s">
        <v>1300</v>
      </c>
      <c r="C212" s="213" t="s">
        <v>1727</v>
      </c>
      <c r="D212" s="214">
        <v>262</v>
      </c>
      <c r="E212" s="214">
        <v>7.9</v>
      </c>
      <c r="F212" s="214">
        <v>254.1</v>
      </c>
      <c r="G212" s="215">
        <v>46050.856944444444</v>
      </c>
      <c r="H212" s="216">
        <v>46052</v>
      </c>
      <c r="I212" s="213"/>
      <c r="J212" s="213" t="s">
        <v>1728</v>
      </c>
      <c r="K212" s="216">
        <v>46052</v>
      </c>
    </row>
    <row r="213" spans="1:14" hidden="1" outlineLevel="1">
      <c r="A213" s="2" t="s">
        <v>1729</v>
      </c>
      <c r="B213" s="212" t="s">
        <v>1300</v>
      </c>
      <c r="C213" s="213" t="s">
        <v>1730</v>
      </c>
      <c r="D213" s="214">
        <v>193</v>
      </c>
      <c r="E213" s="214">
        <v>5.9</v>
      </c>
      <c r="F213" s="214">
        <v>187.1</v>
      </c>
      <c r="G213" s="215">
        <v>46051.493750000001</v>
      </c>
      <c r="H213" s="216">
        <v>46055</v>
      </c>
      <c r="I213" s="213"/>
      <c r="J213" s="213" t="s">
        <v>1731</v>
      </c>
      <c r="K213" s="216">
        <v>46055</v>
      </c>
    </row>
    <row r="214" spans="1:14" hidden="1" outlineLevel="1">
      <c r="A214" s="2" t="s">
        <v>1732</v>
      </c>
      <c r="B214" s="212" t="s">
        <v>1300</v>
      </c>
      <c r="C214" s="213" t="s">
        <v>1733</v>
      </c>
      <c r="D214" s="214">
        <v>31</v>
      </c>
      <c r="E214" s="214">
        <v>1.2</v>
      </c>
      <c r="F214" s="214">
        <v>29.8</v>
      </c>
      <c r="G214" s="215">
        <v>46051.97152777778</v>
      </c>
      <c r="H214" s="216">
        <v>46055</v>
      </c>
      <c r="I214" s="213"/>
      <c r="J214" s="213" t="s">
        <v>1731</v>
      </c>
      <c r="K214" s="216">
        <v>46055</v>
      </c>
    </row>
    <row r="215" spans="1:14" hidden="1" outlineLevel="1">
      <c r="A215" s="2" t="s">
        <v>1734</v>
      </c>
      <c r="B215" s="212" t="s">
        <v>1300</v>
      </c>
      <c r="C215" s="213" t="s">
        <v>1735</v>
      </c>
      <c r="D215" s="214">
        <v>31</v>
      </c>
      <c r="E215" s="214">
        <v>1.2</v>
      </c>
      <c r="F215" s="214">
        <v>29.8</v>
      </c>
      <c r="G215" s="215">
        <v>46051.976388888892</v>
      </c>
      <c r="H215" s="216">
        <v>46055</v>
      </c>
      <c r="I215" s="213"/>
      <c r="J215" s="213" t="s">
        <v>1731</v>
      </c>
      <c r="K215" s="216">
        <v>46055</v>
      </c>
    </row>
    <row r="216" spans="1:14" hidden="1" outlineLevel="1">
      <c r="A216" s="2" t="s">
        <v>1736</v>
      </c>
      <c r="B216" s="212" t="s">
        <v>1300</v>
      </c>
      <c r="C216" s="213" t="s">
        <v>1737</v>
      </c>
      <c r="D216" s="214">
        <v>286</v>
      </c>
      <c r="E216" s="214">
        <v>8.59</v>
      </c>
      <c r="F216" s="214">
        <v>277.41000000000003</v>
      </c>
      <c r="G216" s="215">
        <v>46052.033333333333</v>
      </c>
      <c r="H216" s="216">
        <v>46056</v>
      </c>
      <c r="I216" s="213"/>
      <c r="J216" s="213" t="s">
        <v>1738</v>
      </c>
      <c r="K216" s="216">
        <v>46056</v>
      </c>
    </row>
    <row r="217" spans="1:14" hidden="1" outlineLevel="1">
      <c r="A217" s="2" t="s">
        <v>1739</v>
      </c>
      <c r="B217" s="212" t="s">
        <v>1300</v>
      </c>
      <c r="C217" s="213" t="s">
        <v>1740</v>
      </c>
      <c r="D217" s="214">
        <v>31</v>
      </c>
      <c r="E217" s="214">
        <v>1.2</v>
      </c>
      <c r="F217" s="214">
        <v>29.8</v>
      </c>
      <c r="G217" s="215">
        <v>46053.643750000003</v>
      </c>
      <c r="H217" s="216">
        <v>46057</v>
      </c>
      <c r="I217" s="213"/>
      <c r="J217" s="213" t="s">
        <v>1741</v>
      </c>
      <c r="K217" s="216">
        <v>46057</v>
      </c>
    </row>
    <row r="218" spans="1:14" hidden="1" outlineLevel="1">
      <c r="A218" s="2" t="s">
        <v>1742</v>
      </c>
      <c r="B218" s="212" t="s">
        <v>1300</v>
      </c>
      <c r="C218" s="213" t="s">
        <v>1743</v>
      </c>
      <c r="D218" s="214">
        <v>31</v>
      </c>
      <c r="E218" s="214">
        <v>1.2</v>
      </c>
      <c r="F218" s="214">
        <v>29.8</v>
      </c>
      <c r="G218" s="215">
        <v>46053.82916666667</v>
      </c>
      <c r="H218" s="216">
        <v>46057</v>
      </c>
      <c r="I218" s="213"/>
      <c r="J218" s="213" t="s">
        <v>1741</v>
      </c>
      <c r="K218" s="216">
        <v>46057</v>
      </c>
    </row>
    <row r="219" spans="1:14" hidden="1" outlineLevel="1">
      <c r="A219" s="2" t="s">
        <v>1744</v>
      </c>
      <c r="B219" s="217" t="s">
        <v>1300</v>
      </c>
      <c r="C219" s="218" t="s">
        <v>1745</v>
      </c>
      <c r="D219" s="219">
        <v>131</v>
      </c>
      <c r="E219" s="219">
        <v>4.0999999999999996</v>
      </c>
      <c r="F219" s="219">
        <v>126.9</v>
      </c>
      <c r="G219" s="220">
        <v>46053.924305555556</v>
      </c>
      <c r="H219" s="221">
        <v>46057</v>
      </c>
      <c r="I219" s="218"/>
      <c r="J219" s="218" t="s">
        <v>1741</v>
      </c>
      <c r="K219" s="221">
        <v>46057</v>
      </c>
    </row>
    <row r="220" spans="1:14" collapsed="1">
      <c r="B220" s="212"/>
      <c r="C220" s="213"/>
      <c r="D220" s="214">
        <f>SUM(D115:D219)</f>
        <v>10005</v>
      </c>
      <c r="E220" s="214">
        <f>SUM(E115:E219)</f>
        <v>325.28999999999968</v>
      </c>
      <c r="F220" s="214"/>
      <c r="G220" s="215"/>
      <c r="H220" s="216"/>
      <c r="I220" s="213"/>
      <c r="J220" s="213"/>
      <c r="K220" s="216"/>
      <c r="M220" s="37">
        <f>D220</f>
        <v>10005</v>
      </c>
      <c r="N220" s="37">
        <f>E220</f>
        <v>325.28999999999968</v>
      </c>
    </row>
    <row r="221" spans="1:14">
      <c r="D221" s="209"/>
      <c r="E221" s="209"/>
      <c r="F221" s="209"/>
      <c r="M221" s="37"/>
      <c r="N221" s="37"/>
    </row>
    <row r="222" spans="1:14">
      <c r="B222" s="397" t="s">
        <v>179</v>
      </c>
      <c r="C222" s="397"/>
      <c r="D222" s="397"/>
      <c r="E222" s="397"/>
      <c r="F222" s="397"/>
      <c r="G222" s="397"/>
      <c r="H222" s="397"/>
      <c r="I222" s="397"/>
      <c r="J222" s="397"/>
      <c r="K222" s="397"/>
    </row>
    <row r="223" spans="1:14" hidden="1" outlineLevel="1">
      <c r="A223" s="2" t="s">
        <v>1746</v>
      </c>
      <c r="B223" s="193" t="s">
        <v>1300</v>
      </c>
      <c r="C223" s="194" t="s">
        <v>1747</v>
      </c>
      <c r="D223" s="195">
        <v>31</v>
      </c>
      <c r="E223" s="195">
        <v>1.2</v>
      </c>
      <c r="F223" s="195">
        <v>29.8</v>
      </c>
      <c r="G223" s="196">
        <v>46054.227777777778</v>
      </c>
      <c r="H223" s="197">
        <v>46057</v>
      </c>
      <c r="I223" s="194"/>
      <c r="J223" s="194" t="s">
        <v>1741</v>
      </c>
      <c r="K223" s="197">
        <v>46057</v>
      </c>
    </row>
    <row r="224" spans="1:14" hidden="1" outlineLevel="1">
      <c r="A224" s="2" t="s">
        <v>1748</v>
      </c>
      <c r="B224" s="193" t="s">
        <v>1300</v>
      </c>
      <c r="C224" s="194" t="s">
        <v>1749</v>
      </c>
      <c r="D224" s="195">
        <v>31</v>
      </c>
      <c r="E224" s="195">
        <v>1.2</v>
      </c>
      <c r="F224" s="195">
        <v>29.8</v>
      </c>
      <c r="G224" s="196">
        <v>46054.512499999997</v>
      </c>
      <c r="H224" s="197">
        <v>46057</v>
      </c>
      <c r="I224" s="194"/>
      <c r="J224" s="194" t="s">
        <v>1741</v>
      </c>
      <c r="K224" s="197">
        <v>46057</v>
      </c>
    </row>
    <row r="225" spans="1:11" hidden="1" outlineLevel="1">
      <c r="A225" s="2" t="s">
        <v>1750</v>
      </c>
      <c r="B225" s="193" t="s">
        <v>1300</v>
      </c>
      <c r="C225" s="194" t="s">
        <v>1751</v>
      </c>
      <c r="D225" s="195">
        <v>31</v>
      </c>
      <c r="E225" s="195">
        <v>1.2</v>
      </c>
      <c r="F225" s="195">
        <v>29.8</v>
      </c>
      <c r="G225" s="196">
        <v>46054.582638888889</v>
      </c>
      <c r="H225" s="197">
        <v>46057</v>
      </c>
      <c r="I225" s="194"/>
      <c r="J225" s="194" t="s">
        <v>1741</v>
      </c>
      <c r="K225" s="197">
        <v>46057</v>
      </c>
    </row>
    <row r="226" spans="1:11" hidden="1" outlineLevel="1">
      <c r="A226" s="2" t="s">
        <v>1752</v>
      </c>
      <c r="B226" s="193" t="s">
        <v>1300</v>
      </c>
      <c r="C226" s="194" t="s">
        <v>1753</v>
      </c>
      <c r="D226" s="195">
        <v>62</v>
      </c>
      <c r="E226" s="195">
        <v>2.1</v>
      </c>
      <c r="F226" s="195">
        <v>59.9</v>
      </c>
      <c r="G226" s="196">
        <v>46054.592361111114</v>
      </c>
      <c r="H226" s="197">
        <v>46057</v>
      </c>
      <c r="I226" s="194"/>
      <c r="J226" s="194" t="s">
        <v>1741</v>
      </c>
      <c r="K226" s="197">
        <v>46057</v>
      </c>
    </row>
    <row r="227" spans="1:11" hidden="1" outlineLevel="1">
      <c r="A227" s="2" t="s">
        <v>1754</v>
      </c>
      <c r="B227" s="193" t="s">
        <v>1300</v>
      </c>
      <c r="C227" s="194" t="s">
        <v>1755</v>
      </c>
      <c r="D227" s="195">
        <v>31</v>
      </c>
      <c r="E227" s="195">
        <v>1.2</v>
      </c>
      <c r="F227" s="195">
        <v>29.8</v>
      </c>
      <c r="G227" s="196">
        <v>46054.625</v>
      </c>
      <c r="H227" s="197">
        <v>46057</v>
      </c>
      <c r="I227" s="194"/>
      <c r="J227" s="194" t="s">
        <v>1741</v>
      </c>
      <c r="K227" s="197">
        <v>46057</v>
      </c>
    </row>
    <row r="228" spans="1:11" hidden="1" outlineLevel="1">
      <c r="A228" s="2" t="s">
        <v>1756</v>
      </c>
      <c r="B228" s="193" t="s">
        <v>1300</v>
      </c>
      <c r="C228" s="194" t="s">
        <v>1757</v>
      </c>
      <c r="D228" s="195">
        <v>131</v>
      </c>
      <c r="E228" s="195">
        <v>4.0999999999999996</v>
      </c>
      <c r="F228" s="195">
        <v>126.9</v>
      </c>
      <c r="G228" s="196">
        <v>46054.895138888889</v>
      </c>
      <c r="H228" s="197">
        <v>46057</v>
      </c>
      <c r="I228" s="194"/>
      <c r="J228" s="194" t="s">
        <v>1741</v>
      </c>
      <c r="K228" s="197">
        <v>46057</v>
      </c>
    </row>
    <row r="229" spans="1:11" hidden="1" outlineLevel="1">
      <c r="A229" s="2" t="s">
        <v>1758</v>
      </c>
      <c r="B229" s="193" t="s">
        <v>1300</v>
      </c>
      <c r="C229" s="194" t="s">
        <v>1759</v>
      </c>
      <c r="D229" s="195">
        <v>62</v>
      </c>
      <c r="E229" s="195">
        <v>2.1</v>
      </c>
      <c r="F229" s="195">
        <v>59.9</v>
      </c>
      <c r="G229" s="196">
        <v>46054.922222222223</v>
      </c>
      <c r="H229" s="197">
        <v>46057</v>
      </c>
      <c r="I229" s="194"/>
      <c r="J229" s="194" t="s">
        <v>1741</v>
      </c>
      <c r="K229" s="197">
        <v>46057</v>
      </c>
    </row>
    <row r="230" spans="1:11" hidden="1" outlineLevel="1">
      <c r="A230" s="2" t="s">
        <v>1760</v>
      </c>
      <c r="B230" s="193" t="s">
        <v>1300</v>
      </c>
      <c r="C230" s="194" t="s">
        <v>1761</v>
      </c>
      <c r="D230" s="195">
        <v>162</v>
      </c>
      <c r="E230" s="195">
        <v>5</v>
      </c>
      <c r="F230" s="195">
        <v>157</v>
      </c>
      <c r="G230" s="196">
        <v>46054.922222222223</v>
      </c>
      <c r="H230" s="197">
        <v>46057</v>
      </c>
      <c r="I230" s="194"/>
      <c r="J230" s="194" t="s">
        <v>1741</v>
      </c>
      <c r="K230" s="197">
        <v>46057</v>
      </c>
    </row>
    <row r="231" spans="1:11" hidden="1" outlineLevel="1">
      <c r="A231" s="2" t="s">
        <v>1762</v>
      </c>
      <c r="B231" s="193" t="s">
        <v>1300</v>
      </c>
      <c r="C231" s="194" t="s">
        <v>1763</v>
      </c>
      <c r="D231" s="195">
        <v>31</v>
      </c>
      <c r="E231" s="195">
        <v>1.2</v>
      </c>
      <c r="F231" s="195">
        <v>29.8</v>
      </c>
      <c r="G231" s="196">
        <v>46054.945138888892</v>
      </c>
      <c r="H231" s="197">
        <v>46057</v>
      </c>
      <c r="I231" s="194"/>
      <c r="J231" s="194" t="s">
        <v>1741</v>
      </c>
      <c r="K231" s="197">
        <v>46057</v>
      </c>
    </row>
    <row r="232" spans="1:11" hidden="1" outlineLevel="1">
      <c r="A232" s="2" t="s">
        <v>1764</v>
      </c>
      <c r="B232" s="193" t="s">
        <v>1300</v>
      </c>
      <c r="C232" s="194" t="s">
        <v>1765</v>
      </c>
      <c r="D232" s="195">
        <v>31</v>
      </c>
      <c r="E232" s="195">
        <v>1.2</v>
      </c>
      <c r="F232" s="195">
        <v>29.8</v>
      </c>
      <c r="G232" s="196">
        <v>46054.973611111112</v>
      </c>
      <c r="H232" s="197">
        <v>46057</v>
      </c>
      <c r="I232" s="194"/>
      <c r="J232" s="194" t="s">
        <v>1741</v>
      </c>
      <c r="K232" s="197">
        <v>46057</v>
      </c>
    </row>
    <row r="233" spans="1:11" hidden="1" outlineLevel="1">
      <c r="A233" s="2" t="s">
        <v>1766</v>
      </c>
      <c r="B233" s="193" t="s">
        <v>1300</v>
      </c>
      <c r="C233" s="194" t="s">
        <v>1767</v>
      </c>
      <c r="D233" s="195">
        <v>31</v>
      </c>
      <c r="E233" s="195">
        <v>1.2</v>
      </c>
      <c r="F233" s="195">
        <v>29.8</v>
      </c>
      <c r="G233" s="196">
        <v>46054.990277777775</v>
      </c>
      <c r="H233" s="197">
        <v>46057</v>
      </c>
      <c r="I233" s="194"/>
      <c r="J233" s="194" t="s">
        <v>1741</v>
      </c>
      <c r="K233" s="197">
        <v>46057</v>
      </c>
    </row>
    <row r="234" spans="1:11" hidden="1" outlineLevel="1">
      <c r="A234" s="2" t="s">
        <v>1768</v>
      </c>
      <c r="B234" s="193" t="s">
        <v>1300</v>
      </c>
      <c r="C234" s="194" t="s">
        <v>1769</v>
      </c>
      <c r="D234" s="195">
        <v>31</v>
      </c>
      <c r="E234" s="195">
        <v>1.2</v>
      </c>
      <c r="F234" s="195">
        <v>29.8</v>
      </c>
      <c r="G234" s="196">
        <v>46055.030555555553</v>
      </c>
      <c r="H234" s="197">
        <v>46057</v>
      </c>
      <c r="I234" s="194"/>
      <c r="J234" s="194" t="s">
        <v>1741</v>
      </c>
      <c r="K234" s="197">
        <v>46057</v>
      </c>
    </row>
    <row r="235" spans="1:11" hidden="1" outlineLevel="1">
      <c r="A235" s="2" t="s">
        <v>1770</v>
      </c>
      <c r="B235" s="193" t="s">
        <v>1300</v>
      </c>
      <c r="C235" s="194" t="s">
        <v>1771</v>
      </c>
      <c r="D235" s="195">
        <v>31</v>
      </c>
      <c r="E235" s="195">
        <v>1.2</v>
      </c>
      <c r="F235" s="195">
        <v>29.8</v>
      </c>
      <c r="G235" s="196">
        <v>46055.092361111114</v>
      </c>
      <c r="H235" s="197">
        <v>46057</v>
      </c>
      <c r="I235" s="194"/>
      <c r="J235" s="194" t="s">
        <v>1741</v>
      </c>
      <c r="K235" s="197">
        <v>46057</v>
      </c>
    </row>
    <row r="236" spans="1:11" hidden="1" outlineLevel="1">
      <c r="A236" s="2" t="s">
        <v>1772</v>
      </c>
      <c r="B236" s="193" t="s">
        <v>1300</v>
      </c>
      <c r="C236" s="194" t="s">
        <v>1773</v>
      </c>
      <c r="D236" s="195">
        <v>31</v>
      </c>
      <c r="E236" s="195">
        <v>1.2</v>
      </c>
      <c r="F236" s="195">
        <v>29.8</v>
      </c>
      <c r="G236" s="196">
        <v>46055.511111111111</v>
      </c>
      <c r="H236" s="197">
        <v>46057</v>
      </c>
      <c r="I236" s="194"/>
      <c r="J236" s="194" t="s">
        <v>1741</v>
      </c>
      <c r="K236" s="197">
        <v>46057</v>
      </c>
    </row>
    <row r="237" spans="1:11" hidden="1" outlineLevel="1">
      <c r="A237" s="2" t="s">
        <v>1774</v>
      </c>
      <c r="B237" s="193" t="s">
        <v>1300</v>
      </c>
      <c r="C237" s="194" t="s">
        <v>1775</v>
      </c>
      <c r="D237" s="195">
        <v>31</v>
      </c>
      <c r="E237" s="195">
        <v>1.2</v>
      </c>
      <c r="F237" s="195">
        <v>29.8</v>
      </c>
      <c r="G237" s="196">
        <v>46056.563888888886</v>
      </c>
      <c r="H237" s="197">
        <v>46058</v>
      </c>
      <c r="I237" s="194"/>
      <c r="J237" s="194" t="s">
        <v>1776</v>
      </c>
      <c r="K237" s="197">
        <v>46058</v>
      </c>
    </row>
    <row r="238" spans="1:11" hidden="1" outlineLevel="1">
      <c r="A238" s="2" t="s">
        <v>1777</v>
      </c>
      <c r="B238" s="193" t="s">
        <v>1300</v>
      </c>
      <c r="C238" s="194" t="s">
        <v>1778</v>
      </c>
      <c r="D238" s="195">
        <v>31</v>
      </c>
      <c r="E238" s="195">
        <v>1.2</v>
      </c>
      <c r="F238" s="195">
        <v>29.8</v>
      </c>
      <c r="G238" s="196">
        <v>46056.589583333334</v>
      </c>
      <c r="H238" s="197">
        <v>46058</v>
      </c>
      <c r="I238" s="194"/>
      <c r="J238" s="194" t="s">
        <v>1776</v>
      </c>
      <c r="K238" s="197">
        <v>46058</v>
      </c>
    </row>
    <row r="239" spans="1:11" hidden="1" outlineLevel="1">
      <c r="A239" s="2" t="s">
        <v>1779</v>
      </c>
      <c r="B239" s="193" t="s">
        <v>1300</v>
      </c>
      <c r="C239" s="194" t="s">
        <v>1780</v>
      </c>
      <c r="D239" s="195">
        <v>131</v>
      </c>
      <c r="E239" s="195">
        <v>4.0999999999999996</v>
      </c>
      <c r="F239" s="195">
        <v>126.9</v>
      </c>
      <c r="G239" s="196">
        <v>46056.624305555553</v>
      </c>
      <c r="H239" s="197">
        <v>46058</v>
      </c>
      <c r="I239" s="194"/>
      <c r="J239" s="194" t="s">
        <v>1776</v>
      </c>
      <c r="K239" s="197">
        <v>46058</v>
      </c>
    </row>
    <row r="240" spans="1:11" hidden="1" outlineLevel="1">
      <c r="A240" s="2" t="s">
        <v>1781</v>
      </c>
      <c r="B240" s="193" t="s">
        <v>1300</v>
      </c>
      <c r="C240" s="194" t="s">
        <v>1782</v>
      </c>
      <c r="D240" s="195">
        <v>131</v>
      </c>
      <c r="E240" s="195">
        <v>4.0999999999999996</v>
      </c>
      <c r="F240" s="195">
        <v>126.9</v>
      </c>
      <c r="G240" s="196">
        <v>46056.634722222225</v>
      </c>
      <c r="H240" s="197">
        <v>46058</v>
      </c>
      <c r="I240" s="194"/>
      <c r="J240" s="194" t="s">
        <v>1776</v>
      </c>
      <c r="K240" s="197">
        <v>46058</v>
      </c>
    </row>
    <row r="241" spans="1:11" hidden="1" outlineLevel="1">
      <c r="A241" s="2" t="s">
        <v>1783</v>
      </c>
      <c r="B241" s="193" t="s">
        <v>1300</v>
      </c>
      <c r="C241" s="194" t="s">
        <v>1784</v>
      </c>
      <c r="D241" s="195">
        <v>31</v>
      </c>
      <c r="E241" s="195">
        <v>1.2</v>
      </c>
      <c r="F241" s="195">
        <v>29.8</v>
      </c>
      <c r="G241" s="196">
        <v>46056.70208333333</v>
      </c>
      <c r="H241" s="197">
        <v>46058</v>
      </c>
      <c r="I241" s="194"/>
      <c r="J241" s="194" t="s">
        <v>1776</v>
      </c>
      <c r="K241" s="197">
        <v>46058</v>
      </c>
    </row>
    <row r="242" spans="1:11" hidden="1" outlineLevel="1">
      <c r="A242" s="2" t="s">
        <v>1785</v>
      </c>
      <c r="B242" s="193" t="s">
        <v>1300</v>
      </c>
      <c r="C242" s="194" t="s">
        <v>1786</v>
      </c>
      <c r="D242" s="195">
        <v>31</v>
      </c>
      <c r="E242" s="195">
        <v>1.2</v>
      </c>
      <c r="F242" s="195">
        <v>29.8</v>
      </c>
      <c r="G242" s="196">
        <v>46056.898611111108</v>
      </c>
      <c r="H242" s="197">
        <v>46058</v>
      </c>
      <c r="I242" s="194"/>
      <c r="J242" s="194" t="s">
        <v>1776</v>
      </c>
      <c r="K242" s="197">
        <v>46058</v>
      </c>
    </row>
    <row r="243" spans="1:11" hidden="1" outlineLevel="1">
      <c r="A243" s="2" t="s">
        <v>1787</v>
      </c>
      <c r="B243" s="198" t="s">
        <v>1304</v>
      </c>
      <c r="C243" s="199" t="s">
        <v>1352</v>
      </c>
      <c r="D243" s="200">
        <v>-131</v>
      </c>
      <c r="E243" s="200">
        <v>0</v>
      </c>
      <c r="F243" s="200">
        <v>-131</v>
      </c>
      <c r="G243" s="201">
        <v>46057.873611111114</v>
      </c>
      <c r="H243" s="202">
        <v>46057.873611111114</v>
      </c>
      <c r="I243" s="199" t="s">
        <v>1305</v>
      </c>
      <c r="J243" s="199" t="s">
        <v>1776</v>
      </c>
      <c r="K243" s="202">
        <v>46058</v>
      </c>
    </row>
    <row r="244" spans="1:11" hidden="1" outlineLevel="1">
      <c r="A244" s="2" t="s">
        <v>1788</v>
      </c>
      <c r="B244" s="193" t="s">
        <v>1300</v>
      </c>
      <c r="C244" s="194" t="s">
        <v>1789</v>
      </c>
      <c r="D244" s="195">
        <v>31</v>
      </c>
      <c r="E244" s="195">
        <v>1.2</v>
      </c>
      <c r="F244" s="195">
        <v>29.8</v>
      </c>
      <c r="G244" s="196">
        <v>46058.0625</v>
      </c>
      <c r="H244" s="197">
        <v>46062</v>
      </c>
      <c r="I244" s="194"/>
      <c r="J244" s="194" t="s">
        <v>1790</v>
      </c>
      <c r="K244" s="197">
        <v>46062</v>
      </c>
    </row>
    <row r="245" spans="1:11" hidden="1" outlineLevel="1">
      <c r="A245" s="2" t="s">
        <v>1791</v>
      </c>
      <c r="B245" s="193" t="s">
        <v>1300</v>
      </c>
      <c r="C245" s="194" t="s">
        <v>1792</v>
      </c>
      <c r="D245" s="195">
        <v>31</v>
      </c>
      <c r="E245" s="195">
        <v>1.2</v>
      </c>
      <c r="F245" s="195">
        <v>29.8</v>
      </c>
      <c r="G245" s="196">
        <v>46058.078472222223</v>
      </c>
      <c r="H245" s="197">
        <v>46062</v>
      </c>
      <c r="I245" s="194"/>
      <c r="J245" s="194" t="s">
        <v>1790</v>
      </c>
      <c r="K245" s="197">
        <v>46062</v>
      </c>
    </row>
    <row r="246" spans="1:11" hidden="1" outlineLevel="1">
      <c r="A246" s="2" t="s">
        <v>1793</v>
      </c>
      <c r="B246" s="193" t="s">
        <v>1300</v>
      </c>
      <c r="C246" s="194" t="s">
        <v>1794</v>
      </c>
      <c r="D246" s="195">
        <v>62</v>
      </c>
      <c r="E246" s="195">
        <v>2.1</v>
      </c>
      <c r="F246" s="195">
        <v>59.9</v>
      </c>
      <c r="G246" s="196">
        <v>46058.552083333336</v>
      </c>
      <c r="H246" s="197">
        <v>46062</v>
      </c>
      <c r="I246" s="194"/>
      <c r="J246" s="194" t="s">
        <v>1790</v>
      </c>
      <c r="K246" s="197">
        <v>46062</v>
      </c>
    </row>
    <row r="247" spans="1:11" hidden="1" outlineLevel="1">
      <c r="A247" s="2" t="s">
        <v>1795</v>
      </c>
      <c r="B247" s="193" t="s">
        <v>1300</v>
      </c>
      <c r="C247" s="194" t="s">
        <v>1796</v>
      </c>
      <c r="D247" s="195">
        <v>31</v>
      </c>
      <c r="E247" s="195">
        <v>1.2</v>
      </c>
      <c r="F247" s="195">
        <v>29.8</v>
      </c>
      <c r="G247" s="196">
        <v>46058.555555555555</v>
      </c>
      <c r="H247" s="197">
        <v>46062</v>
      </c>
      <c r="I247" s="194"/>
      <c r="J247" s="194" t="s">
        <v>1790</v>
      </c>
      <c r="K247" s="197">
        <v>46062</v>
      </c>
    </row>
    <row r="248" spans="1:11" hidden="1" outlineLevel="1">
      <c r="A248" s="2" t="s">
        <v>1797</v>
      </c>
      <c r="B248" s="193" t="s">
        <v>1300</v>
      </c>
      <c r="C248" s="194" t="s">
        <v>1798</v>
      </c>
      <c r="D248" s="195">
        <v>62</v>
      </c>
      <c r="E248" s="195">
        <v>2.1</v>
      </c>
      <c r="F248" s="195">
        <v>59.9</v>
      </c>
      <c r="G248" s="196">
        <v>46058.565972222219</v>
      </c>
      <c r="H248" s="197">
        <v>46062</v>
      </c>
      <c r="I248" s="194"/>
      <c r="J248" s="194" t="s">
        <v>1790</v>
      </c>
      <c r="K248" s="197">
        <v>46062</v>
      </c>
    </row>
    <row r="249" spans="1:11" hidden="1" outlineLevel="1">
      <c r="A249" s="2" t="s">
        <v>1799</v>
      </c>
      <c r="B249" s="193" t="s">
        <v>1300</v>
      </c>
      <c r="C249" s="194" t="s">
        <v>1800</v>
      </c>
      <c r="D249" s="195">
        <v>324</v>
      </c>
      <c r="E249" s="195">
        <v>9.6999999999999993</v>
      </c>
      <c r="F249" s="195">
        <v>314.3</v>
      </c>
      <c r="G249" s="196">
        <v>46058.843055555553</v>
      </c>
      <c r="H249" s="197">
        <v>46062</v>
      </c>
      <c r="I249" s="194"/>
      <c r="J249" s="194" t="s">
        <v>1790</v>
      </c>
      <c r="K249" s="197">
        <v>46062</v>
      </c>
    </row>
    <row r="250" spans="1:11" hidden="1" outlineLevel="1">
      <c r="A250" s="2" t="s">
        <v>1801</v>
      </c>
      <c r="B250" s="193" t="s">
        <v>1300</v>
      </c>
      <c r="C250" s="194" t="s">
        <v>1802</v>
      </c>
      <c r="D250" s="195">
        <v>31</v>
      </c>
      <c r="E250" s="195">
        <v>1.2</v>
      </c>
      <c r="F250" s="195">
        <v>29.8</v>
      </c>
      <c r="G250" s="196">
        <v>46058.848611111112</v>
      </c>
      <c r="H250" s="197">
        <v>46062</v>
      </c>
      <c r="I250" s="194"/>
      <c r="J250" s="194" t="s">
        <v>1790</v>
      </c>
      <c r="K250" s="197">
        <v>46062</v>
      </c>
    </row>
    <row r="251" spans="1:11" hidden="1" outlineLevel="1">
      <c r="A251" s="2" t="s">
        <v>1803</v>
      </c>
      <c r="B251" s="193" t="s">
        <v>1300</v>
      </c>
      <c r="C251" s="194" t="s">
        <v>1804</v>
      </c>
      <c r="D251" s="195">
        <v>31</v>
      </c>
      <c r="E251" s="195">
        <v>1.2</v>
      </c>
      <c r="F251" s="195">
        <v>29.8</v>
      </c>
      <c r="G251" s="196">
        <v>46058.939583333333</v>
      </c>
      <c r="H251" s="197">
        <v>46062</v>
      </c>
      <c r="I251" s="194"/>
      <c r="J251" s="194" t="s">
        <v>1790</v>
      </c>
      <c r="K251" s="197">
        <v>46062</v>
      </c>
    </row>
    <row r="252" spans="1:11" hidden="1" outlineLevel="1">
      <c r="A252" s="2" t="s">
        <v>1805</v>
      </c>
      <c r="B252" s="193" t="s">
        <v>1300</v>
      </c>
      <c r="C252" s="194" t="s">
        <v>1806</v>
      </c>
      <c r="D252" s="195">
        <v>31</v>
      </c>
      <c r="E252" s="195">
        <v>1.2</v>
      </c>
      <c r="F252" s="195">
        <v>29.8</v>
      </c>
      <c r="G252" s="196">
        <v>46059.089583333334</v>
      </c>
      <c r="H252" s="197">
        <v>46063</v>
      </c>
      <c r="I252" s="194"/>
      <c r="J252" s="194" t="s">
        <v>1807</v>
      </c>
      <c r="K252" s="197">
        <v>46063</v>
      </c>
    </row>
    <row r="253" spans="1:11" hidden="1" outlineLevel="1">
      <c r="A253" s="2" t="s">
        <v>1808</v>
      </c>
      <c r="B253" s="193" t="s">
        <v>1300</v>
      </c>
      <c r="C253" s="194" t="s">
        <v>1809</v>
      </c>
      <c r="D253" s="195">
        <v>131</v>
      </c>
      <c r="E253" s="195">
        <v>4.0999999999999996</v>
      </c>
      <c r="F253" s="195">
        <v>126.9</v>
      </c>
      <c r="G253" s="196">
        <v>46059.091666666667</v>
      </c>
      <c r="H253" s="197">
        <v>46063</v>
      </c>
      <c r="I253" s="194"/>
      <c r="J253" s="194" t="s">
        <v>1807</v>
      </c>
      <c r="K253" s="197">
        <v>46063</v>
      </c>
    </row>
    <row r="254" spans="1:11" hidden="1" outlineLevel="1">
      <c r="A254" s="2" t="s">
        <v>1810</v>
      </c>
      <c r="B254" s="193" t="s">
        <v>1300</v>
      </c>
      <c r="C254" s="194" t="s">
        <v>1811</v>
      </c>
      <c r="D254" s="195">
        <v>62</v>
      </c>
      <c r="E254" s="195">
        <v>2.1</v>
      </c>
      <c r="F254" s="195">
        <v>59.9</v>
      </c>
      <c r="G254" s="196">
        <v>46059.522916666669</v>
      </c>
      <c r="H254" s="197">
        <v>46063</v>
      </c>
      <c r="I254" s="194"/>
      <c r="J254" s="194" t="s">
        <v>1807</v>
      </c>
      <c r="K254" s="197">
        <v>46063</v>
      </c>
    </row>
    <row r="255" spans="1:11" hidden="1" outlineLevel="1">
      <c r="A255" s="2" t="s">
        <v>1812</v>
      </c>
      <c r="B255" s="193" t="s">
        <v>1300</v>
      </c>
      <c r="C255" s="194" t="s">
        <v>1813</v>
      </c>
      <c r="D255" s="195">
        <v>31</v>
      </c>
      <c r="E255" s="195">
        <v>1.2</v>
      </c>
      <c r="F255" s="195">
        <v>29.8</v>
      </c>
      <c r="G255" s="196">
        <v>46059.702777777777</v>
      </c>
      <c r="H255" s="197">
        <v>46063</v>
      </c>
      <c r="I255" s="194"/>
      <c r="J255" s="194" t="s">
        <v>1807</v>
      </c>
      <c r="K255" s="197">
        <v>46063</v>
      </c>
    </row>
    <row r="256" spans="1:11" hidden="1" outlineLevel="1">
      <c r="A256" s="2" t="s">
        <v>1814</v>
      </c>
      <c r="B256" s="193" t="s">
        <v>1300</v>
      </c>
      <c r="C256" s="194" t="s">
        <v>1815</v>
      </c>
      <c r="D256" s="195">
        <v>31</v>
      </c>
      <c r="E256" s="195">
        <v>1.2</v>
      </c>
      <c r="F256" s="195">
        <v>29.8</v>
      </c>
      <c r="G256" s="196">
        <v>46059.765972222223</v>
      </c>
      <c r="H256" s="197">
        <v>46063</v>
      </c>
      <c r="I256" s="194"/>
      <c r="J256" s="194" t="s">
        <v>1807</v>
      </c>
      <c r="K256" s="197">
        <v>46063</v>
      </c>
    </row>
    <row r="257" spans="1:11" hidden="1" outlineLevel="1">
      <c r="A257" s="2" t="s">
        <v>1816</v>
      </c>
      <c r="B257" s="193" t="s">
        <v>1300</v>
      </c>
      <c r="C257" s="194" t="s">
        <v>1817</v>
      </c>
      <c r="D257" s="195">
        <v>31</v>
      </c>
      <c r="E257" s="195">
        <v>1.2</v>
      </c>
      <c r="F257" s="195">
        <v>29.8</v>
      </c>
      <c r="G257" s="196">
        <v>46059.773611111108</v>
      </c>
      <c r="H257" s="197">
        <v>46063</v>
      </c>
      <c r="I257" s="194"/>
      <c r="J257" s="194" t="s">
        <v>1807</v>
      </c>
      <c r="K257" s="197">
        <v>46063</v>
      </c>
    </row>
    <row r="258" spans="1:11" hidden="1" outlineLevel="1">
      <c r="A258" s="2" t="s">
        <v>1818</v>
      </c>
      <c r="B258" s="193" t="s">
        <v>1300</v>
      </c>
      <c r="C258" s="194" t="s">
        <v>1819</v>
      </c>
      <c r="D258" s="195">
        <v>131</v>
      </c>
      <c r="E258" s="195">
        <v>4.0999999999999996</v>
      </c>
      <c r="F258" s="195">
        <v>126.9</v>
      </c>
      <c r="G258" s="196">
        <v>46059.82916666667</v>
      </c>
      <c r="H258" s="197">
        <v>46063</v>
      </c>
      <c r="I258" s="194"/>
      <c r="J258" s="194" t="s">
        <v>1807</v>
      </c>
      <c r="K258" s="197">
        <v>46063</v>
      </c>
    </row>
    <row r="259" spans="1:11" hidden="1" outlineLevel="1">
      <c r="A259" s="2" t="s">
        <v>1820</v>
      </c>
      <c r="B259" s="193" t="s">
        <v>1300</v>
      </c>
      <c r="C259" s="194" t="s">
        <v>1821</v>
      </c>
      <c r="D259" s="195">
        <v>124</v>
      </c>
      <c r="E259" s="195">
        <v>3.9</v>
      </c>
      <c r="F259" s="195">
        <v>120.1</v>
      </c>
      <c r="G259" s="196">
        <v>46059.840277777781</v>
      </c>
      <c r="H259" s="197">
        <v>46063</v>
      </c>
      <c r="I259" s="194"/>
      <c r="J259" s="194" t="s">
        <v>1807</v>
      </c>
      <c r="K259" s="197">
        <v>46063</v>
      </c>
    </row>
    <row r="260" spans="1:11" hidden="1" outlineLevel="1">
      <c r="A260" s="2" t="s">
        <v>1822</v>
      </c>
      <c r="B260" s="193" t="s">
        <v>1300</v>
      </c>
      <c r="C260" s="194" t="s">
        <v>1823</v>
      </c>
      <c r="D260" s="195">
        <v>31</v>
      </c>
      <c r="E260" s="195">
        <v>1.2</v>
      </c>
      <c r="F260" s="195">
        <v>29.8</v>
      </c>
      <c r="G260" s="196">
        <v>46059.986111111109</v>
      </c>
      <c r="H260" s="197">
        <v>46063</v>
      </c>
      <c r="I260" s="194"/>
      <c r="J260" s="194" t="s">
        <v>1807</v>
      </c>
      <c r="K260" s="197">
        <v>46063</v>
      </c>
    </row>
    <row r="261" spans="1:11" hidden="1" outlineLevel="1">
      <c r="A261" s="2" t="s">
        <v>1824</v>
      </c>
      <c r="B261" s="193" t="s">
        <v>1300</v>
      </c>
      <c r="C261" s="194" t="s">
        <v>1825</v>
      </c>
      <c r="D261" s="195">
        <v>31</v>
      </c>
      <c r="E261" s="195">
        <v>1.2</v>
      </c>
      <c r="F261" s="195">
        <v>29.8</v>
      </c>
      <c r="G261" s="196">
        <v>46060.068749999999</v>
      </c>
      <c r="H261" s="197">
        <v>46064</v>
      </c>
      <c r="I261" s="194"/>
      <c r="J261" s="194" t="s">
        <v>1826</v>
      </c>
      <c r="K261" s="197">
        <v>46064</v>
      </c>
    </row>
    <row r="262" spans="1:11" hidden="1" outlineLevel="1">
      <c r="A262" s="2" t="s">
        <v>1827</v>
      </c>
      <c r="B262" s="193" t="s">
        <v>1300</v>
      </c>
      <c r="C262" s="194" t="s">
        <v>1828</v>
      </c>
      <c r="D262" s="195">
        <v>131</v>
      </c>
      <c r="E262" s="195">
        <v>4.0999999999999996</v>
      </c>
      <c r="F262" s="195">
        <v>126.9</v>
      </c>
      <c r="G262" s="196">
        <v>46060.068749999999</v>
      </c>
      <c r="H262" s="197">
        <v>46064</v>
      </c>
      <c r="I262" s="194"/>
      <c r="J262" s="194" t="s">
        <v>1826</v>
      </c>
      <c r="K262" s="197">
        <v>46064</v>
      </c>
    </row>
    <row r="263" spans="1:11" hidden="1" outlineLevel="1">
      <c r="A263" s="2" t="s">
        <v>1829</v>
      </c>
      <c r="B263" s="193" t="s">
        <v>1300</v>
      </c>
      <c r="C263" s="194" t="s">
        <v>1830</v>
      </c>
      <c r="D263" s="195">
        <v>62</v>
      </c>
      <c r="E263" s="195">
        <v>2.1</v>
      </c>
      <c r="F263" s="195">
        <v>59.9</v>
      </c>
      <c r="G263" s="196">
        <v>46060.574305555558</v>
      </c>
      <c r="H263" s="197">
        <v>46064</v>
      </c>
      <c r="I263" s="194"/>
      <c r="J263" s="194" t="s">
        <v>1826</v>
      </c>
      <c r="K263" s="197">
        <v>46064</v>
      </c>
    </row>
    <row r="264" spans="1:11" hidden="1" outlineLevel="1">
      <c r="A264" s="2" t="s">
        <v>1831</v>
      </c>
      <c r="B264" s="193" t="s">
        <v>1300</v>
      </c>
      <c r="C264" s="194" t="s">
        <v>1832</v>
      </c>
      <c r="D264" s="195">
        <v>31</v>
      </c>
      <c r="E264" s="195">
        <v>1.2</v>
      </c>
      <c r="F264" s="195">
        <v>29.8</v>
      </c>
      <c r="G264" s="196">
        <v>46060.59097222222</v>
      </c>
      <c r="H264" s="197">
        <v>46064</v>
      </c>
      <c r="I264" s="194"/>
      <c r="J264" s="194" t="s">
        <v>1826</v>
      </c>
      <c r="K264" s="197">
        <v>46064</v>
      </c>
    </row>
    <row r="265" spans="1:11" hidden="1" outlineLevel="1">
      <c r="A265" s="2" t="s">
        <v>1833</v>
      </c>
      <c r="B265" s="193" t="s">
        <v>1300</v>
      </c>
      <c r="C265" s="194" t="s">
        <v>1834</v>
      </c>
      <c r="D265" s="195">
        <v>31</v>
      </c>
      <c r="E265" s="195">
        <v>1.2</v>
      </c>
      <c r="F265" s="195">
        <v>29.8</v>
      </c>
      <c r="G265" s="196">
        <v>46060.851388888892</v>
      </c>
      <c r="H265" s="197">
        <v>46064</v>
      </c>
      <c r="I265" s="194"/>
      <c r="J265" s="194" t="s">
        <v>1826</v>
      </c>
      <c r="K265" s="197">
        <v>46064</v>
      </c>
    </row>
    <row r="266" spans="1:11" hidden="1" outlineLevel="1">
      <c r="A266" s="2" t="s">
        <v>1835</v>
      </c>
      <c r="B266" s="193" t="s">
        <v>1300</v>
      </c>
      <c r="C266" s="194" t="s">
        <v>1836</v>
      </c>
      <c r="D266" s="195">
        <v>162</v>
      </c>
      <c r="E266" s="195">
        <v>5</v>
      </c>
      <c r="F266" s="195">
        <v>157</v>
      </c>
      <c r="G266" s="196">
        <v>46060.872916666667</v>
      </c>
      <c r="H266" s="197">
        <v>46064</v>
      </c>
      <c r="I266" s="194"/>
      <c r="J266" s="194" t="s">
        <v>1826</v>
      </c>
      <c r="K266" s="197">
        <v>46064</v>
      </c>
    </row>
    <row r="267" spans="1:11" hidden="1" outlineLevel="1">
      <c r="A267" s="2" t="s">
        <v>1837</v>
      </c>
      <c r="B267" s="193" t="s">
        <v>1300</v>
      </c>
      <c r="C267" s="194" t="s">
        <v>1838</v>
      </c>
      <c r="D267" s="195">
        <v>262</v>
      </c>
      <c r="E267" s="195">
        <v>7.9</v>
      </c>
      <c r="F267" s="195">
        <v>254.1</v>
      </c>
      <c r="G267" s="196">
        <v>46060.920138888891</v>
      </c>
      <c r="H267" s="197">
        <v>46064</v>
      </c>
      <c r="I267" s="194"/>
      <c r="J267" s="194" t="s">
        <v>1826</v>
      </c>
      <c r="K267" s="197">
        <v>46064</v>
      </c>
    </row>
    <row r="268" spans="1:11" hidden="1" outlineLevel="1">
      <c r="A268" s="2" t="s">
        <v>1839</v>
      </c>
      <c r="B268" s="193" t="s">
        <v>1300</v>
      </c>
      <c r="C268" s="194" t="s">
        <v>1840</v>
      </c>
      <c r="D268" s="195">
        <v>262</v>
      </c>
      <c r="E268" s="195">
        <v>7.9</v>
      </c>
      <c r="F268" s="195">
        <v>254.1</v>
      </c>
      <c r="G268" s="196">
        <v>46061.063194444447</v>
      </c>
      <c r="H268" s="197">
        <v>46064</v>
      </c>
      <c r="I268" s="194"/>
      <c r="J268" s="194" t="s">
        <v>1826</v>
      </c>
      <c r="K268" s="197">
        <v>46064</v>
      </c>
    </row>
    <row r="269" spans="1:11" hidden="1" outlineLevel="1">
      <c r="A269" s="2" t="s">
        <v>1841</v>
      </c>
      <c r="B269" s="193" t="s">
        <v>1300</v>
      </c>
      <c r="C269" s="194" t="s">
        <v>1842</v>
      </c>
      <c r="D269" s="195">
        <v>31</v>
      </c>
      <c r="E269" s="195">
        <v>1.2</v>
      </c>
      <c r="F269" s="195">
        <v>29.8</v>
      </c>
      <c r="G269" s="196">
        <v>46061.536805555559</v>
      </c>
      <c r="H269" s="197">
        <v>46064</v>
      </c>
      <c r="I269" s="194"/>
      <c r="J269" s="194" t="s">
        <v>1826</v>
      </c>
      <c r="K269" s="197">
        <v>46064</v>
      </c>
    </row>
    <row r="270" spans="1:11" hidden="1" outlineLevel="1">
      <c r="A270" s="2" t="s">
        <v>1843</v>
      </c>
      <c r="B270" s="193" t="s">
        <v>1300</v>
      </c>
      <c r="C270" s="194" t="s">
        <v>1844</v>
      </c>
      <c r="D270" s="195">
        <v>262</v>
      </c>
      <c r="E270" s="195">
        <v>7.9</v>
      </c>
      <c r="F270" s="195">
        <v>254.1</v>
      </c>
      <c r="G270" s="196">
        <v>46061.864583333336</v>
      </c>
      <c r="H270" s="197">
        <v>46064</v>
      </c>
      <c r="I270" s="194"/>
      <c r="J270" s="194" t="s">
        <v>1826</v>
      </c>
      <c r="K270" s="197">
        <v>46064</v>
      </c>
    </row>
    <row r="271" spans="1:11" hidden="1" outlineLevel="1">
      <c r="A271" s="2" t="s">
        <v>1845</v>
      </c>
      <c r="B271" s="193" t="s">
        <v>1300</v>
      </c>
      <c r="C271" s="194" t="s">
        <v>1846</v>
      </c>
      <c r="D271" s="195">
        <v>62</v>
      </c>
      <c r="E271" s="195">
        <v>2.1</v>
      </c>
      <c r="F271" s="195">
        <v>59.9</v>
      </c>
      <c r="G271" s="196">
        <v>46062.568055555559</v>
      </c>
      <c r="H271" s="197">
        <v>46064</v>
      </c>
      <c r="I271" s="194"/>
      <c r="J271" s="194" t="s">
        <v>1826</v>
      </c>
      <c r="K271" s="197">
        <v>46064</v>
      </c>
    </row>
    <row r="272" spans="1:11" hidden="1" outlineLevel="1">
      <c r="A272" s="2" t="s">
        <v>1847</v>
      </c>
      <c r="B272" s="193" t="s">
        <v>1300</v>
      </c>
      <c r="C272" s="194" t="s">
        <v>1848</v>
      </c>
      <c r="D272" s="195">
        <v>31</v>
      </c>
      <c r="E272" s="195">
        <v>1.2</v>
      </c>
      <c r="F272" s="195">
        <v>29.8</v>
      </c>
      <c r="G272" s="196">
        <v>46062.606944444444</v>
      </c>
      <c r="H272" s="197">
        <v>46064</v>
      </c>
      <c r="I272" s="194"/>
      <c r="J272" s="194" t="s">
        <v>1826</v>
      </c>
      <c r="K272" s="197">
        <v>46064</v>
      </c>
    </row>
    <row r="273" spans="1:11" hidden="1" outlineLevel="1">
      <c r="A273" s="2" t="s">
        <v>1849</v>
      </c>
      <c r="B273" s="193" t="s">
        <v>1300</v>
      </c>
      <c r="C273" s="194" t="s">
        <v>1850</v>
      </c>
      <c r="D273" s="195">
        <v>31</v>
      </c>
      <c r="E273" s="195">
        <v>1.2</v>
      </c>
      <c r="F273" s="195">
        <v>29.8</v>
      </c>
      <c r="G273" s="196">
        <v>46062.652777777781</v>
      </c>
      <c r="H273" s="197">
        <v>46064</v>
      </c>
      <c r="I273" s="194"/>
      <c r="J273" s="194" t="s">
        <v>1826</v>
      </c>
      <c r="K273" s="197">
        <v>46064</v>
      </c>
    </row>
    <row r="274" spans="1:11" hidden="1" outlineLevel="1">
      <c r="A274" s="2" t="s">
        <v>1851</v>
      </c>
      <c r="B274" s="193" t="s">
        <v>1300</v>
      </c>
      <c r="C274" s="194" t="s">
        <v>1852</v>
      </c>
      <c r="D274" s="195">
        <v>31</v>
      </c>
      <c r="E274" s="195">
        <v>1.2</v>
      </c>
      <c r="F274" s="195">
        <v>29.8</v>
      </c>
      <c r="G274" s="196">
        <v>46062.981249999997</v>
      </c>
      <c r="H274" s="197">
        <v>46064</v>
      </c>
      <c r="I274" s="194"/>
      <c r="J274" s="194" t="s">
        <v>1826</v>
      </c>
      <c r="K274" s="197">
        <v>46064</v>
      </c>
    </row>
    <row r="275" spans="1:11" hidden="1" outlineLevel="1">
      <c r="A275" s="2" t="s">
        <v>1853</v>
      </c>
      <c r="B275" s="193" t="s">
        <v>1300</v>
      </c>
      <c r="C275" s="194" t="s">
        <v>1854</v>
      </c>
      <c r="D275" s="195">
        <v>31</v>
      </c>
      <c r="E275" s="195">
        <v>1.2</v>
      </c>
      <c r="F275" s="195">
        <v>29.8</v>
      </c>
      <c r="G275" s="196">
        <v>46063.784722222219</v>
      </c>
      <c r="H275" s="197">
        <v>46065</v>
      </c>
      <c r="I275" s="194"/>
      <c r="J275" s="194" t="s">
        <v>1855</v>
      </c>
      <c r="K275" s="197">
        <v>46065</v>
      </c>
    </row>
    <row r="276" spans="1:11" hidden="1" outlineLevel="1">
      <c r="A276" s="2" t="s">
        <v>1856</v>
      </c>
      <c r="B276" s="193" t="s">
        <v>1300</v>
      </c>
      <c r="C276" s="194" t="s">
        <v>1857</v>
      </c>
      <c r="D276" s="195">
        <v>31</v>
      </c>
      <c r="E276" s="195">
        <v>1.2</v>
      </c>
      <c r="F276" s="195">
        <v>29.8</v>
      </c>
      <c r="G276" s="196">
        <v>46063.790972222225</v>
      </c>
      <c r="H276" s="197">
        <v>46065</v>
      </c>
      <c r="I276" s="194"/>
      <c r="J276" s="194" t="s">
        <v>1855</v>
      </c>
      <c r="K276" s="197">
        <v>46065</v>
      </c>
    </row>
    <row r="277" spans="1:11" hidden="1" outlineLevel="1">
      <c r="A277" s="2" t="s">
        <v>1858</v>
      </c>
      <c r="B277" s="193" t="s">
        <v>1300</v>
      </c>
      <c r="C277" s="194" t="s">
        <v>1859</v>
      </c>
      <c r="D277" s="195">
        <v>31</v>
      </c>
      <c r="E277" s="195">
        <v>1.2</v>
      </c>
      <c r="F277" s="195">
        <v>29.8</v>
      </c>
      <c r="G277" s="196">
        <v>46063.931944444441</v>
      </c>
      <c r="H277" s="197">
        <v>46065</v>
      </c>
      <c r="I277" s="194"/>
      <c r="J277" s="194" t="s">
        <v>1855</v>
      </c>
      <c r="K277" s="197">
        <v>46065</v>
      </c>
    </row>
    <row r="278" spans="1:11" hidden="1" outlineLevel="1">
      <c r="A278" s="2" t="s">
        <v>1860</v>
      </c>
      <c r="B278" s="193" t="s">
        <v>1300</v>
      </c>
      <c r="C278" s="194" t="s">
        <v>1861</v>
      </c>
      <c r="D278" s="195">
        <v>31</v>
      </c>
      <c r="E278" s="195">
        <v>1.2</v>
      </c>
      <c r="F278" s="195">
        <v>29.8</v>
      </c>
      <c r="G278" s="196">
        <v>46064.025694444441</v>
      </c>
      <c r="H278" s="197">
        <v>46066</v>
      </c>
      <c r="I278" s="194"/>
      <c r="J278" s="194" t="s">
        <v>1862</v>
      </c>
      <c r="K278" s="197">
        <v>46066</v>
      </c>
    </row>
    <row r="279" spans="1:11" hidden="1" outlineLevel="1">
      <c r="A279" s="2" t="s">
        <v>1863</v>
      </c>
      <c r="B279" s="193" t="s">
        <v>1300</v>
      </c>
      <c r="C279" s="194" t="s">
        <v>1864</v>
      </c>
      <c r="D279" s="195">
        <v>100</v>
      </c>
      <c r="E279" s="195">
        <v>3.2</v>
      </c>
      <c r="F279" s="195">
        <v>96.8</v>
      </c>
      <c r="G279" s="196">
        <v>46064.765972222223</v>
      </c>
      <c r="H279" s="197">
        <v>46066</v>
      </c>
      <c r="I279" s="194"/>
      <c r="J279" s="194" t="s">
        <v>1862</v>
      </c>
      <c r="K279" s="197">
        <v>46066</v>
      </c>
    </row>
    <row r="280" spans="1:11" hidden="1" outlineLevel="1">
      <c r="A280" s="2" t="s">
        <v>1865</v>
      </c>
      <c r="B280" s="193" t="s">
        <v>1300</v>
      </c>
      <c r="C280" s="194" t="s">
        <v>1866</v>
      </c>
      <c r="D280" s="195">
        <v>31</v>
      </c>
      <c r="E280" s="195">
        <v>1.2</v>
      </c>
      <c r="F280" s="195">
        <v>29.8</v>
      </c>
      <c r="G280" s="196">
        <v>46064.922222222223</v>
      </c>
      <c r="H280" s="197">
        <v>46066</v>
      </c>
      <c r="I280" s="194"/>
      <c r="J280" s="194" t="s">
        <v>1862</v>
      </c>
      <c r="K280" s="197">
        <v>46066</v>
      </c>
    </row>
    <row r="281" spans="1:11" hidden="1" outlineLevel="1">
      <c r="A281" s="2" t="s">
        <v>1867</v>
      </c>
      <c r="B281" s="193" t="s">
        <v>1300</v>
      </c>
      <c r="C281" s="194" t="s">
        <v>1868</v>
      </c>
      <c r="D281" s="195">
        <v>31</v>
      </c>
      <c r="E281" s="195">
        <v>1.2</v>
      </c>
      <c r="F281" s="195">
        <v>29.8</v>
      </c>
      <c r="G281" s="196">
        <v>46065.030555555553</v>
      </c>
      <c r="H281" s="197">
        <v>46070</v>
      </c>
      <c r="I281" s="194"/>
      <c r="J281" s="194" t="s">
        <v>1869</v>
      </c>
      <c r="K281" s="197">
        <v>46070</v>
      </c>
    </row>
    <row r="282" spans="1:11" hidden="1" outlineLevel="1">
      <c r="A282" s="2" t="s">
        <v>1870</v>
      </c>
      <c r="B282" s="193" t="s">
        <v>1300</v>
      </c>
      <c r="C282" s="194" t="s">
        <v>1871</v>
      </c>
      <c r="D282" s="195">
        <v>31</v>
      </c>
      <c r="E282" s="195">
        <v>1.2</v>
      </c>
      <c r="F282" s="195">
        <v>29.8</v>
      </c>
      <c r="G282" s="196">
        <v>46065.163888888892</v>
      </c>
      <c r="H282" s="197">
        <v>46070</v>
      </c>
      <c r="I282" s="194"/>
      <c r="J282" s="194" t="s">
        <v>1869</v>
      </c>
      <c r="K282" s="197">
        <v>46070</v>
      </c>
    </row>
    <row r="283" spans="1:11" hidden="1" outlineLevel="1">
      <c r="A283" s="2" t="s">
        <v>1872</v>
      </c>
      <c r="B283" s="193" t="s">
        <v>1300</v>
      </c>
      <c r="C283" s="194" t="s">
        <v>1873</v>
      </c>
      <c r="D283" s="195">
        <v>100</v>
      </c>
      <c r="E283" s="195">
        <v>3.2</v>
      </c>
      <c r="F283" s="195">
        <v>96.8</v>
      </c>
      <c r="G283" s="196">
        <v>46065.420138888891</v>
      </c>
      <c r="H283" s="197">
        <v>46070</v>
      </c>
      <c r="I283" s="194"/>
      <c r="J283" s="194" t="s">
        <v>1869</v>
      </c>
      <c r="K283" s="197">
        <v>46070</v>
      </c>
    </row>
    <row r="284" spans="1:11" hidden="1" outlineLevel="1">
      <c r="A284" s="2" t="s">
        <v>1874</v>
      </c>
      <c r="B284" s="193" t="s">
        <v>1300</v>
      </c>
      <c r="C284" s="194" t="s">
        <v>1875</v>
      </c>
      <c r="D284" s="195">
        <v>131</v>
      </c>
      <c r="E284" s="195">
        <v>4.0999999999999996</v>
      </c>
      <c r="F284" s="195">
        <v>126.9</v>
      </c>
      <c r="G284" s="196">
        <v>46065.493055555555</v>
      </c>
      <c r="H284" s="197">
        <v>46070</v>
      </c>
      <c r="I284" s="194"/>
      <c r="J284" s="194" t="s">
        <v>1869</v>
      </c>
      <c r="K284" s="197">
        <v>46070</v>
      </c>
    </row>
    <row r="285" spans="1:11" hidden="1" outlineLevel="1">
      <c r="A285" s="2" t="s">
        <v>1876</v>
      </c>
      <c r="B285" s="193" t="s">
        <v>1300</v>
      </c>
      <c r="C285" s="194" t="s">
        <v>1877</v>
      </c>
      <c r="D285" s="195">
        <v>31</v>
      </c>
      <c r="E285" s="195">
        <v>1.2</v>
      </c>
      <c r="F285" s="195">
        <v>29.8</v>
      </c>
      <c r="G285" s="196">
        <v>46065.69027777778</v>
      </c>
      <c r="H285" s="197">
        <v>46070</v>
      </c>
      <c r="I285" s="194"/>
      <c r="J285" s="194" t="s">
        <v>1869</v>
      </c>
      <c r="K285" s="197">
        <v>46070</v>
      </c>
    </row>
    <row r="286" spans="1:11" hidden="1" outlineLevel="1">
      <c r="A286" s="2" t="s">
        <v>1878</v>
      </c>
      <c r="B286" s="193" t="s">
        <v>1300</v>
      </c>
      <c r="C286" s="194" t="s">
        <v>1879</v>
      </c>
      <c r="D286" s="195">
        <v>131</v>
      </c>
      <c r="E286" s="195">
        <v>4.0999999999999996</v>
      </c>
      <c r="F286" s="195">
        <v>126.9</v>
      </c>
      <c r="G286" s="196">
        <v>46065.69027777778</v>
      </c>
      <c r="H286" s="197">
        <v>46070</v>
      </c>
      <c r="I286" s="194"/>
      <c r="J286" s="194" t="s">
        <v>1869</v>
      </c>
      <c r="K286" s="197">
        <v>46070</v>
      </c>
    </row>
    <row r="287" spans="1:11" hidden="1" outlineLevel="1">
      <c r="A287" s="2" t="s">
        <v>1880</v>
      </c>
      <c r="B287" s="193" t="s">
        <v>1300</v>
      </c>
      <c r="C287" s="194" t="s">
        <v>1881</v>
      </c>
      <c r="D287" s="195">
        <v>62</v>
      </c>
      <c r="E287" s="195">
        <v>2.1</v>
      </c>
      <c r="F287" s="195">
        <v>59.9</v>
      </c>
      <c r="G287" s="196">
        <v>46065.756944444445</v>
      </c>
      <c r="H287" s="197">
        <v>46070</v>
      </c>
      <c r="I287" s="194"/>
      <c r="J287" s="194" t="s">
        <v>1869</v>
      </c>
      <c r="K287" s="197">
        <v>46070</v>
      </c>
    </row>
    <row r="288" spans="1:11" hidden="1" outlineLevel="1">
      <c r="A288" s="2" t="s">
        <v>1882</v>
      </c>
      <c r="B288" s="193" t="s">
        <v>1300</v>
      </c>
      <c r="C288" s="194" t="s">
        <v>1883</v>
      </c>
      <c r="D288" s="195">
        <v>31</v>
      </c>
      <c r="E288" s="195">
        <v>1.2</v>
      </c>
      <c r="F288" s="195">
        <v>29.8</v>
      </c>
      <c r="G288" s="196">
        <v>46065.814583333333</v>
      </c>
      <c r="H288" s="197">
        <v>46070</v>
      </c>
      <c r="I288" s="194"/>
      <c r="J288" s="194" t="s">
        <v>1869</v>
      </c>
      <c r="K288" s="197">
        <v>46070</v>
      </c>
    </row>
    <row r="289" spans="1:11" hidden="1" outlineLevel="1">
      <c r="A289" s="2" t="s">
        <v>1884</v>
      </c>
      <c r="B289" s="193" t="s">
        <v>1300</v>
      </c>
      <c r="C289" s="194" t="s">
        <v>1885</v>
      </c>
      <c r="D289" s="195">
        <v>131</v>
      </c>
      <c r="E289" s="195">
        <v>4.0999999999999996</v>
      </c>
      <c r="F289" s="195">
        <v>126.9</v>
      </c>
      <c r="G289" s="196">
        <v>46065.82708333333</v>
      </c>
      <c r="H289" s="197">
        <v>46070</v>
      </c>
      <c r="I289" s="194"/>
      <c r="J289" s="194" t="s">
        <v>1869</v>
      </c>
      <c r="K289" s="197">
        <v>46070</v>
      </c>
    </row>
    <row r="290" spans="1:11" hidden="1" outlineLevel="1">
      <c r="A290" s="2" t="s">
        <v>1886</v>
      </c>
      <c r="B290" s="193" t="s">
        <v>1300</v>
      </c>
      <c r="C290" s="194" t="s">
        <v>1887</v>
      </c>
      <c r="D290" s="195">
        <v>62</v>
      </c>
      <c r="E290" s="195">
        <v>2.1</v>
      </c>
      <c r="F290" s="195">
        <v>59.9</v>
      </c>
      <c r="G290" s="196">
        <v>46066.574999999997</v>
      </c>
      <c r="H290" s="197">
        <v>46071</v>
      </c>
      <c r="I290" s="194"/>
      <c r="J290" s="194" t="s">
        <v>1888</v>
      </c>
      <c r="K290" s="197">
        <v>46071</v>
      </c>
    </row>
    <row r="291" spans="1:11" hidden="1" outlineLevel="1">
      <c r="A291" s="2" t="s">
        <v>1889</v>
      </c>
      <c r="B291" s="193" t="s">
        <v>1300</v>
      </c>
      <c r="C291" s="194" t="s">
        <v>1890</v>
      </c>
      <c r="D291" s="195">
        <v>31</v>
      </c>
      <c r="E291" s="195">
        <v>1.2</v>
      </c>
      <c r="F291" s="195">
        <v>29.8</v>
      </c>
      <c r="G291" s="196">
        <v>46066.740277777775</v>
      </c>
      <c r="H291" s="197">
        <v>46071</v>
      </c>
      <c r="I291" s="194"/>
      <c r="J291" s="194" t="s">
        <v>1888</v>
      </c>
      <c r="K291" s="197">
        <v>46071</v>
      </c>
    </row>
    <row r="292" spans="1:11" hidden="1" outlineLevel="1">
      <c r="A292" s="2" t="s">
        <v>1891</v>
      </c>
      <c r="B292" s="193" t="s">
        <v>1300</v>
      </c>
      <c r="C292" s="194" t="s">
        <v>1892</v>
      </c>
      <c r="D292" s="195">
        <v>131</v>
      </c>
      <c r="E292" s="195">
        <v>4.0999999999999996</v>
      </c>
      <c r="F292" s="195">
        <v>126.9</v>
      </c>
      <c r="G292" s="196">
        <v>46066.840277777781</v>
      </c>
      <c r="H292" s="197">
        <v>46071</v>
      </c>
      <c r="I292" s="194"/>
      <c r="J292" s="194" t="s">
        <v>1888</v>
      </c>
      <c r="K292" s="197">
        <v>46071</v>
      </c>
    </row>
    <row r="293" spans="1:11" hidden="1" outlineLevel="1">
      <c r="A293" s="2" t="s">
        <v>1893</v>
      </c>
      <c r="B293" s="193" t="s">
        <v>1300</v>
      </c>
      <c r="C293" s="194" t="s">
        <v>1894</v>
      </c>
      <c r="D293" s="195">
        <v>131</v>
      </c>
      <c r="E293" s="195">
        <v>4.0999999999999996</v>
      </c>
      <c r="F293" s="195">
        <v>126.9</v>
      </c>
      <c r="G293" s="196">
        <v>46066.877083333333</v>
      </c>
      <c r="H293" s="197">
        <v>46071</v>
      </c>
      <c r="I293" s="194"/>
      <c r="J293" s="194" t="s">
        <v>1888</v>
      </c>
      <c r="K293" s="197">
        <v>46071</v>
      </c>
    </row>
    <row r="294" spans="1:11" hidden="1" outlineLevel="1">
      <c r="A294" s="2" t="s">
        <v>1895</v>
      </c>
      <c r="B294" s="193" t="s">
        <v>1300</v>
      </c>
      <c r="C294" s="194" t="s">
        <v>1896</v>
      </c>
      <c r="D294" s="195">
        <v>31</v>
      </c>
      <c r="E294" s="195">
        <v>1.2</v>
      </c>
      <c r="F294" s="195">
        <v>29.8</v>
      </c>
      <c r="G294" s="196">
        <v>46066.953472222223</v>
      </c>
      <c r="H294" s="197">
        <v>46071</v>
      </c>
      <c r="I294" s="194"/>
      <c r="J294" s="194" t="s">
        <v>1888</v>
      </c>
      <c r="K294" s="197">
        <v>46071</v>
      </c>
    </row>
    <row r="295" spans="1:11" hidden="1" outlineLevel="1">
      <c r="A295" s="2" t="s">
        <v>1897</v>
      </c>
      <c r="B295" s="193" t="s">
        <v>1300</v>
      </c>
      <c r="C295" s="194" t="s">
        <v>1898</v>
      </c>
      <c r="D295" s="195">
        <v>31</v>
      </c>
      <c r="E295" s="195">
        <v>1.2</v>
      </c>
      <c r="F295" s="195">
        <v>29.8</v>
      </c>
      <c r="G295" s="196">
        <v>46066.95416666667</v>
      </c>
      <c r="H295" s="197">
        <v>46071</v>
      </c>
      <c r="I295" s="194"/>
      <c r="J295" s="194" t="s">
        <v>1888</v>
      </c>
      <c r="K295" s="197">
        <v>46071</v>
      </c>
    </row>
    <row r="296" spans="1:11" hidden="1" outlineLevel="1">
      <c r="A296" s="2" t="s">
        <v>1899</v>
      </c>
      <c r="B296" s="193" t="s">
        <v>1300</v>
      </c>
      <c r="C296" s="194" t="s">
        <v>1900</v>
      </c>
      <c r="D296" s="195">
        <v>31</v>
      </c>
      <c r="E296" s="195">
        <v>1.2</v>
      </c>
      <c r="F296" s="195">
        <v>29.8</v>
      </c>
      <c r="G296" s="196">
        <v>46067.05</v>
      </c>
      <c r="H296" s="197">
        <v>46072</v>
      </c>
      <c r="I296" s="194"/>
      <c r="J296" s="194" t="s">
        <v>1901</v>
      </c>
      <c r="K296" s="197">
        <v>46072</v>
      </c>
    </row>
    <row r="297" spans="1:11" hidden="1" outlineLevel="1">
      <c r="A297" s="2" t="s">
        <v>1902</v>
      </c>
      <c r="B297" s="193" t="s">
        <v>1300</v>
      </c>
      <c r="C297" s="194" t="s">
        <v>1903</v>
      </c>
      <c r="D297" s="195">
        <v>131</v>
      </c>
      <c r="E297" s="195">
        <v>4.0999999999999996</v>
      </c>
      <c r="F297" s="195">
        <v>126.9</v>
      </c>
      <c r="G297" s="196">
        <v>46067.566666666666</v>
      </c>
      <c r="H297" s="197">
        <v>46072</v>
      </c>
      <c r="I297" s="194"/>
      <c r="J297" s="194" t="s">
        <v>1901</v>
      </c>
      <c r="K297" s="197">
        <v>46072</v>
      </c>
    </row>
    <row r="298" spans="1:11" hidden="1" outlineLevel="1">
      <c r="A298" s="2" t="s">
        <v>1904</v>
      </c>
      <c r="B298" s="193" t="s">
        <v>1300</v>
      </c>
      <c r="C298" s="194" t="s">
        <v>1905</v>
      </c>
      <c r="D298" s="195">
        <v>131</v>
      </c>
      <c r="E298" s="195">
        <v>4.0999999999999996</v>
      </c>
      <c r="F298" s="195">
        <v>126.9</v>
      </c>
      <c r="G298" s="196">
        <v>46067.684027777781</v>
      </c>
      <c r="H298" s="197">
        <v>46072</v>
      </c>
      <c r="I298" s="194"/>
      <c r="J298" s="194" t="s">
        <v>1901</v>
      </c>
      <c r="K298" s="197">
        <v>46072</v>
      </c>
    </row>
    <row r="299" spans="1:11" hidden="1" outlineLevel="1">
      <c r="A299" s="2" t="s">
        <v>1906</v>
      </c>
      <c r="B299" s="193" t="s">
        <v>1300</v>
      </c>
      <c r="C299" s="194" t="s">
        <v>1907</v>
      </c>
      <c r="D299" s="195">
        <v>131</v>
      </c>
      <c r="E299" s="195">
        <v>4.0999999999999996</v>
      </c>
      <c r="F299" s="195">
        <v>126.9</v>
      </c>
      <c r="G299" s="196">
        <v>46067.693749999999</v>
      </c>
      <c r="H299" s="197">
        <v>46072</v>
      </c>
      <c r="I299" s="194"/>
      <c r="J299" s="194" t="s">
        <v>1901</v>
      </c>
      <c r="K299" s="197">
        <v>46072</v>
      </c>
    </row>
    <row r="300" spans="1:11" hidden="1" outlineLevel="1">
      <c r="A300" s="2" t="s">
        <v>1908</v>
      </c>
      <c r="B300" s="193" t="s">
        <v>1300</v>
      </c>
      <c r="C300" s="194" t="s">
        <v>1909</v>
      </c>
      <c r="D300" s="195">
        <v>124</v>
      </c>
      <c r="E300" s="195">
        <v>3.9</v>
      </c>
      <c r="F300" s="195">
        <v>120.1</v>
      </c>
      <c r="G300" s="196">
        <v>46067.804166666669</v>
      </c>
      <c r="H300" s="197">
        <v>46072</v>
      </c>
      <c r="I300" s="194"/>
      <c r="J300" s="194" t="s">
        <v>1901</v>
      </c>
      <c r="K300" s="197">
        <v>46072</v>
      </c>
    </row>
    <row r="301" spans="1:11" hidden="1" outlineLevel="1">
      <c r="A301" s="2" t="s">
        <v>1910</v>
      </c>
      <c r="B301" s="193" t="s">
        <v>1300</v>
      </c>
      <c r="C301" s="194" t="s">
        <v>1911</v>
      </c>
      <c r="D301" s="195">
        <v>62</v>
      </c>
      <c r="E301" s="195">
        <v>2.1</v>
      </c>
      <c r="F301" s="195">
        <v>59.9</v>
      </c>
      <c r="G301" s="196">
        <v>46067.82916666667</v>
      </c>
      <c r="H301" s="197">
        <v>46072</v>
      </c>
      <c r="I301" s="194"/>
      <c r="J301" s="194" t="s">
        <v>1901</v>
      </c>
      <c r="K301" s="197">
        <v>46072</v>
      </c>
    </row>
    <row r="302" spans="1:11" hidden="1" outlineLevel="1">
      <c r="A302" s="2" t="s">
        <v>1912</v>
      </c>
      <c r="B302" s="193" t="s">
        <v>1300</v>
      </c>
      <c r="C302" s="194" t="s">
        <v>1913</v>
      </c>
      <c r="D302" s="195">
        <v>262</v>
      </c>
      <c r="E302" s="195">
        <v>7.9</v>
      </c>
      <c r="F302" s="195">
        <v>254.1</v>
      </c>
      <c r="G302" s="196">
        <v>46068.075694444444</v>
      </c>
      <c r="H302" s="197">
        <v>46072</v>
      </c>
      <c r="I302" s="194"/>
      <c r="J302" s="194" t="s">
        <v>1901</v>
      </c>
      <c r="K302" s="197">
        <v>46072</v>
      </c>
    </row>
    <row r="303" spans="1:11" hidden="1" outlineLevel="1">
      <c r="A303" s="2" t="s">
        <v>1914</v>
      </c>
      <c r="B303" s="193" t="s">
        <v>1300</v>
      </c>
      <c r="C303" s="194" t="s">
        <v>1915</v>
      </c>
      <c r="D303" s="195">
        <v>62</v>
      </c>
      <c r="E303" s="195">
        <v>2.1</v>
      </c>
      <c r="F303" s="195">
        <v>59.9</v>
      </c>
      <c r="G303" s="196">
        <v>46068.094444444447</v>
      </c>
      <c r="H303" s="197">
        <v>46072</v>
      </c>
      <c r="I303" s="194"/>
      <c r="J303" s="194" t="s">
        <v>1901</v>
      </c>
      <c r="K303" s="197">
        <v>46072</v>
      </c>
    </row>
    <row r="304" spans="1:11" hidden="1" outlineLevel="1">
      <c r="A304" s="2" t="s">
        <v>1916</v>
      </c>
      <c r="B304" s="193" t="s">
        <v>1300</v>
      </c>
      <c r="C304" s="194" t="s">
        <v>1917</v>
      </c>
      <c r="D304" s="195">
        <v>131</v>
      </c>
      <c r="E304" s="195">
        <v>4.0999999999999996</v>
      </c>
      <c r="F304" s="195">
        <v>126.9</v>
      </c>
      <c r="G304" s="196">
        <v>46068.111805555556</v>
      </c>
      <c r="H304" s="197">
        <v>46072</v>
      </c>
      <c r="I304" s="194"/>
      <c r="J304" s="194" t="s">
        <v>1901</v>
      </c>
      <c r="K304" s="197">
        <v>46072</v>
      </c>
    </row>
    <row r="305" spans="1:11" hidden="1" outlineLevel="1">
      <c r="A305" s="2" t="s">
        <v>1918</v>
      </c>
      <c r="B305" s="193" t="s">
        <v>1300</v>
      </c>
      <c r="C305" s="194" t="s">
        <v>1919</v>
      </c>
      <c r="D305" s="195">
        <v>62</v>
      </c>
      <c r="E305" s="195">
        <v>2.1</v>
      </c>
      <c r="F305" s="195">
        <v>59.9</v>
      </c>
      <c r="G305" s="196">
        <v>46068.146527777775</v>
      </c>
      <c r="H305" s="197">
        <v>46072</v>
      </c>
      <c r="I305" s="194"/>
      <c r="J305" s="194" t="s">
        <v>1901</v>
      </c>
      <c r="K305" s="197">
        <v>46072</v>
      </c>
    </row>
    <row r="306" spans="1:11" hidden="1" outlineLevel="1">
      <c r="A306" s="2" t="s">
        <v>1920</v>
      </c>
      <c r="B306" s="193" t="s">
        <v>1300</v>
      </c>
      <c r="C306" s="194" t="s">
        <v>1921</v>
      </c>
      <c r="D306" s="195">
        <v>31</v>
      </c>
      <c r="E306" s="195">
        <v>1.2</v>
      </c>
      <c r="F306" s="195">
        <v>29.8</v>
      </c>
      <c r="G306" s="196">
        <v>46068.828472222223</v>
      </c>
      <c r="H306" s="197">
        <v>46072</v>
      </c>
      <c r="I306" s="194"/>
      <c r="J306" s="194" t="s">
        <v>1901</v>
      </c>
      <c r="K306" s="197">
        <v>46072</v>
      </c>
    </row>
    <row r="307" spans="1:11" hidden="1" outlineLevel="1">
      <c r="A307" s="2" t="s">
        <v>1922</v>
      </c>
      <c r="B307" s="193" t="s">
        <v>1300</v>
      </c>
      <c r="C307" s="194" t="s">
        <v>1923</v>
      </c>
      <c r="D307" s="195">
        <v>31</v>
      </c>
      <c r="E307" s="195">
        <v>1.2</v>
      </c>
      <c r="F307" s="195">
        <v>29.8</v>
      </c>
      <c r="G307" s="196">
        <v>46068.868055555555</v>
      </c>
      <c r="H307" s="197">
        <v>46072</v>
      </c>
      <c r="I307" s="194"/>
      <c r="J307" s="194" t="s">
        <v>1901</v>
      </c>
      <c r="K307" s="197">
        <v>46072</v>
      </c>
    </row>
    <row r="308" spans="1:11" hidden="1" outlineLevel="1">
      <c r="A308" s="2" t="s">
        <v>1924</v>
      </c>
      <c r="B308" s="193" t="s">
        <v>1300</v>
      </c>
      <c r="C308" s="194" t="s">
        <v>1925</v>
      </c>
      <c r="D308" s="195">
        <v>93</v>
      </c>
      <c r="E308" s="195">
        <v>3</v>
      </c>
      <c r="F308" s="195">
        <v>90</v>
      </c>
      <c r="G308" s="196">
        <v>46068.902083333334</v>
      </c>
      <c r="H308" s="197">
        <v>46072</v>
      </c>
      <c r="I308" s="194"/>
      <c r="J308" s="194" t="s">
        <v>1901</v>
      </c>
      <c r="K308" s="197">
        <v>46072</v>
      </c>
    </row>
    <row r="309" spans="1:11" hidden="1" outlineLevel="1">
      <c r="A309" s="2" t="s">
        <v>1926</v>
      </c>
      <c r="B309" s="193" t="s">
        <v>1300</v>
      </c>
      <c r="C309" s="194" t="s">
        <v>1927</v>
      </c>
      <c r="D309" s="195">
        <v>31</v>
      </c>
      <c r="E309" s="195">
        <v>1.2</v>
      </c>
      <c r="F309" s="195">
        <v>29.8</v>
      </c>
      <c r="G309" s="196">
        <v>46068.974305555559</v>
      </c>
      <c r="H309" s="197">
        <v>46072</v>
      </c>
      <c r="I309" s="194"/>
      <c r="J309" s="194" t="s">
        <v>1901</v>
      </c>
      <c r="K309" s="197">
        <v>46072</v>
      </c>
    </row>
    <row r="310" spans="1:11" hidden="1" outlineLevel="1">
      <c r="A310" s="2" t="s">
        <v>1928</v>
      </c>
      <c r="B310" s="193" t="s">
        <v>1300</v>
      </c>
      <c r="C310" s="194" t="s">
        <v>1929</v>
      </c>
      <c r="D310" s="195">
        <v>131</v>
      </c>
      <c r="E310" s="195">
        <v>4.0999999999999996</v>
      </c>
      <c r="F310" s="195">
        <v>126.9</v>
      </c>
      <c r="G310" s="196">
        <v>46069.005555555559</v>
      </c>
      <c r="H310" s="197">
        <v>46072</v>
      </c>
      <c r="I310" s="194"/>
      <c r="J310" s="194" t="s">
        <v>1901</v>
      </c>
      <c r="K310" s="197">
        <v>46072</v>
      </c>
    </row>
    <row r="311" spans="1:11" hidden="1" outlineLevel="1">
      <c r="A311" s="2" t="s">
        <v>1930</v>
      </c>
      <c r="B311" s="193" t="s">
        <v>1300</v>
      </c>
      <c r="C311" s="194" t="s">
        <v>1931</v>
      </c>
      <c r="D311" s="195">
        <v>31</v>
      </c>
      <c r="E311" s="195">
        <v>1.2</v>
      </c>
      <c r="F311" s="195">
        <v>29.8</v>
      </c>
      <c r="G311" s="196">
        <v>46069.536111111112</v>
      </c>
      <c r="H311" s="197">
        <v>46072</v>
      </c>
      <c r="I311" s="194"/>
      <c r="J311" s="194" t="s">
        <v>1901</v>
      </c>
      <c r="K311" s="197">
        <v>46072</v>
      </c>
    </row>
    <row r="312" spans="1:11" hidden="1" outlineLevel="1">
      <c r="A312" s="2" t="s">
        <v>1932</v>
      </c>
      <c r="B312" s="193" t="s">
        <v>1300</v>
      </c>
      <c r="C312" s="194" t="s">
        <v>1933</v>
      </c>
      <c r="D312" s="195">
        <v>31</v>
      </c>
      <c r="E312" s="195">
        <v>1.2</v>
      </c>
      <c r="F312" s="195">
        <v>29.8</v>
      </c>
      <c r="G312" s="196">
        <v>46069.65</v>
      </c>
      <c r="H312" s="197">
        <v>46072</v>
      </c>
      <c r="I312" s="194"/>
      <c r="J312" s="194" t="s">
        <v>1901</v>
      </c>
      <c r="K312" s="197">
        <v>46072</v>
      </c>
    </row>
    <row r="313" spans="1:11" hidden="1" outlineLevel="1">
      <c r="A313" s="2" t="s">
        <v>1934</v>
      </c>
      <c r="B313" s="193" t="s">
        <v>1300</v>
      </c>
      <c r="C313" s="194" t="s">
        <v>1935</v>
      </c>
      <c r="D313" s="195">
        <v>31</v>
      </c>
      <c r="E313" s="195">
        <v>1.2</v>
      </c>
      <c r="F313" s="195">
        <v>29.8</v>
      </c>
      <c r="G313" s="196">
        <v>46069.667361111111</v>
      </c>
      <c r="H313" s="197">
        <v>46072</v>
      </c>
      <c r="I313" s="194"/>
      <c r="J313" s="194" t="s">
        <v>1901</v>
      </c>
      <c r="K313" s="197">
        <v>46072</v>
      </c>
    </row>
    <row r="314" spans="1:11" hidden="1" outlineLevel="1">
      <c r="A314" s="2" t="s">
        <v>1936</v>
      </c>
      <c r="B314" s="193" t="s">
        <v>1300</v>
      </c>
      <c r="C314" s="194" t="s">
        <v>1937</v>
      </c>
      <c r="D314" s="195">
        <v>62</v>
      </c>
      <c r="E314" s="195">
        <v>2.1</v>
      </c>
      <c r="F314" s="195">
        <v>59.9</v>
      </c>
      <c r="G314" s="196">
        <v>46069.667361111111</v>
      </c>
      <c r="H314" s="197">
        <v>46072</v>
      </c>
      <c r="I314" s="194"/>
      <c r="J314" s="194" t="s">
        <v>1901</v>
      </c>
      <c r="K314" s="197">
        <v>46072</v>
      </c>
    </row>
    <row r="315" spans="1:11" hidden="1" outlineLevel="1">
      <c r="A315" s="2" t="s">
        <v>1938</v>
      </c>
      <c r="B315" s="193" t="s">
        <v>1300</v>
      </c>
      <c r="C315" s="194" t="s">
        <v>1939</v>
      </c>
      <c r="D315" s="195">
        <v>62</v>
      </c>
      <c r="E315" s="195">
        <v>2.1</v>
      </c>
      <c r="F315" s="195">
        <v>59.9</v>
      </c>
      <c r="G315" s="196">
        <v>46069.680555555555</v>
      </c>
      <c r="H315" s="197">
        <v>46072</v>
      </c>
      <c r="I315" s="194"/>
      <c r="J315" s="194" t="s">
        <v>1901</v>
      </c>
      <c r="K315" s="197">
        <v>46072</v>
      </c>
    </row>
    <row r="316" spans="1:11" hidden="1" outlineLevel="1">
      <c r="A316" s="2" t="s">
        <v>1940</v>
      </c>
      <c r="B316" s="193" t="s">
        <v>1300</v>
      </c>
      <c r="C316" s="194" t="s">
        <v>1941</v>
      </c>
      <c r="D316" s="195">
        <v>131</v>
      </c>
      <c r="E316" s="195">
        <v>4.0999999999999996</v>
      </c>
      <c r="F316" s="195">
        <v>126.9</v>
      </c>
      <c r="G316" s="196">
        <v>46069.714583333334</v>
      </c>
      <c r="H316" s="197">
        <v>46072</v>
      </c>
      <c r="I316" s="194"/>
      <c r="J316" s="194" t="s">
        <v>1901</v>
      </c>
      <c r="K316" s="197">
        <v>46072</v>
      </c>
    </row>
    <row r="317" spans="1:11" hidden="1" outlineLevel="1">
      <c r="A317" s="2" t="s">
        <v>1942</v>
      </c>
      <c r="B317" s="193" t="s">
        <v>1300</v>
      </c>
      <c r="C317" s="194" t="s">
        <v>1943</v>
      </c>
      <c r="D317" s="195">
        <v>62</v>
      </c>
      <c r="E317" s="195">
        <v>2.1</v>
      </c>
      <c r="F317" s="195">
        <v>59.9</v>
      </c>
      <c r="G317" s="196">
        <v>46069.734722222223</v>
      </c>
      <c r="H317" s="197">
        <v>46072</v>
      </c>
      <c r="I317" s="194"/>
      <c r="J317" s="194" t="s">
        <v>1901</v>
      </c>
      <c r="K317" s="197">
        <v>46072</v>
      </c>
    </row>
    <row r="318" spans="1:11" hidden="1" outlineLevel="1">
      <c r="A318" s="2" t="s">
        <v>1944</v>
      </c>
      <c r="B318" s="193" t="s">
        <v>1300</v>
      </c>
      <c r="C318" s="194" t="s">
        <v>1945</v>
      </c>
      <c r="D318" s="195">
        <v>131</v>
      </c>
      <c r="E318" s="195">
        <v>4.0999999999999996</v>
      </c>
      <c r="F318" s="195">
        <v>126.9</v>
      </c>
      <c r="G318" s="196">
        <v>46069.824305555558</v>
      </c>
      <c r="H318" s="197">
        <v>46072</v>
      </c>
      <c r="I318" s="194"/>
      <c r="J318" s="194" t="s">
        <v>1901</v>
      </c>
      <c r="K318" s="197">
        <v>46072</v>
      </c>
    </row>
    <row r="319" spans="1:11" hidden="1" outlineLevel="1">
      <c r="A319" s="2" t="s">
        <v>1946</v>
      </c>
      <c r="B319" s="193" t="s">
        <v>1300</v>
      </c>
      <c r="C319" s="194" t="s">
        <v>1947</v>
      </c>
      <c r="D319" s="195">
        <v>93</v>
      </c>
      <c r="E319" s="195">
        <v>3</v>
      </c>
      <c r="F319" s="195">
        <v>90</v>
      </c>
      <c r="G319" s="196">
        <v>46069.844444444447</v>
      </c>
      <c r="H319" s="197">
        <v>46072</v>
      </c>
      <c r="I319" s="194"/>
      <c r="J319" s="194" t="s">
        <v>1901</v>
      </c>
      <c r="K319" s="197">
        <v>46072</v>
      </c>
    </row>
    <row r="320" spans="1:11" hidden="1" outlineLevel="1">
      <c r="A320" s="2" t="s">
        <v>1948</v>
      </c>
      <c r="B320" s="193" t="s">
        <v>1300</v>
      </c>
      <c r="C320" s="194" t="s">
        <v>1949</v>
      </c>
      <c r="D320" s="195">
        <v>31</v>
      </c>
      <c r="E320" s="195">
        <v>1.2</v>
      </c>
      <c r="F320" s="195">
        <v>29.8</v>
      </c>
      <c r="G320" s="196">
        <v>46069.885416666664</v>
      </c>
      <c r="H320" s="197">
        <v>46072</v>
      </c>
      <c r="I320" s="194"/>
      <c r="J320" s="194" t="s">
        <v>1901</v>
      </c>
      <c r="K320" s="197">
        <v>46072</v>
      </c>
    </row>
    <row r="321" spans="1:11" hidden="1" outlineLevel="1">
      <c r="A321" s="2" t="s">
        <v>1950</v>
      </c>
      <c r="B321" s="193" t="s">
        <v>1300</v>
      </c>
      <c r="C321" s="194" t="s">
        <v>1951</v>
      </c>
      <c r="D321" s="195">
        <v>31</v>
      </c>
      <c r="E321" s="195">
        <v>1.2</v>
      </c>
      <c r="F321" s="195">
        <v>29.8</v>
      </c>
      <c r="G321" s="196">
        <v>46069.892361111109</v>
      </c>
      <c r="H321" s="197">
        <v>46072</v>
      </c>
      <c r="I321" s="194"/>
      <c r="J321" s="194" t="s">
        <v>1901</v>
      </c>
      <c r="K321" s="197">
        <v>46072</v>
      </c>
    </row>
    <row r="322" spans="1:11" hidden="1" outlineLevel="1">
      <c r="A322" s="2" t="s">
        <v>1952</v>
      </c>
      <c r="B322" s="193" t="s">
        <v>1300</v>
      </c>
      <c r="C322" s="194" t="s">
        <v>1953</v>
      </c>
      <c r="D322" s="195">
        <v>62</v>
      </c>
      <c r="E322" s="195">
        <v>2.1</v>
      </c>
      <c r="F322" s="195">
        <v>59.9</v>
      </c>
      <c r="G322" s="196">
        <v>46069.938888888886</v>
      </c>
      <c r="H322" s="197">
        <v>46072</v>
      </c>
      <c r="I322" s="194"/>
      <c r="J322" s="194" t="s">
        <v>1901</v>
      </c>
      <c r="K322" s="197">
        <v>46072</v>
      </c>
    </row>
    <row r="323" spans="1:11" hidden="1" outlineLevel="1">
      <c r="A323" s="2" t="s">
        <v>1954</v>
      </c>
      <c r="B323" s="193" t="s">
        <v>1300</v>
      </c>
      <c r="C323" s="194" t="s">
        <v>1955</v>
      </c>
      <c r="D323" s="195">
        <v>31</v>
      </c>
      <c r="E323" s="195">
        <v>1.2</v>
      </c>
      <c r="F323" s="195">
        <v>29.8</v>
      </c>
      <c r="G323" s="196">
        <v>46070.058333333334</v>
      </c>
      <c r="H323" s="197">
        <v>46072</v>
      </c>
      <c r="I323" s="194"/>
      <c r="J323" s="194" t="s">
        <v>1901</v>
      </c>
      <c r="K323" s="197">
        <v>46072</v>
      </c>
    </row>
    <row r="324" spans="1:11" hidden="1" outlineLevel="1">
      <c r="A324" s="2" t="s">
        <v>1956</v>
      </c>
      <c r="B324" s="193" t="s">
        <v>1300</v>
      </c>
      <c r="C324" s="194" t="s">
        <v>1957</v>
      </c>
      <c r="D324" s="195">
        <v>131</v>
      </c>
      <c r="E324" s="195">
        <v>4.0999999999999996</v>
      </c>
      <c r="F324" s="195">
        <v>126.9</v>
      </c>
      <c r="G324" s="196">
        <v>46070.083333333336</v>
      </c>
      <c r="H324" s="197">
        <v>46072</v>
      </c>
      <c r="I324" s="194"/>
      <c r="J324" s="194" t="s">
        <v>1901</v>
      </c>
      <c r="K324" s="197">
        <v>46072</v>
      </c>
    </row>
    <row r="325" spans="1:11" hidden="1" outlineLevel="1">
      <c r="A325" s="2" t="s">
        <v>1958</v>
      </c>
      <c r="B325" s="193" t="s">
        <v>1300</v>
      </c>
      <c r="C325" s="194" t="s">
        <v>1959</v>
      </c>
      <c r="D325" s="195">
        <v>131</v>
      </c>
      <c r="E325" s="195">
        <v>4.0999999999999996</v>
      </c>
      <c r="F325" s="195">
        <v>126.9</v>
      </c>
      <c r="G325" s="196">
        <v>46070.113888888889</v>
      </c>
      <c r="H325" s="197">
        <v>46072</v>
      </c>
      <c r="I325" s="194"/>
      <c r="J325" s="194" t="s">
        <v>1901</v>
      </c>
      <c r="K325" s="197">
        <v>46072</v>
      </c>
    </row>
    <row r="326" spans="1:11" hidden="1" outlineLevel="1">
      <c r="A326" s="2" t="s">
        <v>1960</v>
      </c>
      <c r="B326" s="193" t="s">
        <v>1300</v>
      </c>
      <c r="C326" s="194" t="s">
        <v>1961</v>
      </c>
      <c r="D326" s="195">
        <v>62</v>
      </c>
      <c r="E326" s="195">
        <v>2.1</v>
      </c>
      <c r="F326" s="195">
        <v>59.9</v>
      </c>
      <c r="G326" s="196">
        <v>46070.742361111108</v>
      </c>
      <c r="H326" s="197">
        <v>46072</v>
      </c>
      <c r="I326" s="194"/>
      <c r="J326" s="194" t="s">
        <v>1901</v>
      </c>
      <c r="K326" s="197">
        <v>46072</v>
      </c>
    </row>
    <row r="327" spans="1:11" hidden="1" outlineLevel="1">
      <c r="A327" s="2" t="s">
        <v>1962</v>
      </c>
      <c r="B327" s="193" t="s">
        <v>1300</v>
      </c>
      <c r="C327" s="194" t="s">
        <v>1963</v>
      </c>
      <c r="D327" s="195">
        <v>31</v>
      </c>
      <c r="E327" s="195">
        <v>1.2</v>
      </c>
      <c r="F327" s="195">
        <v>29.8</v>
      </c>
      <c r="G327" s="196">
        <v>46070.788888888892</v>
      </c>
      <c r="H327" s="197">
        <v>46072</v>
      </c>
      <c r="I327" s="194"/>
      <c r="J327" s="194" t="s">
        <v>1901</v>
      </c>
      <c r="K327" s="197">
        <v>46072</v>
      </c>
    </row>
    <row r="328" spans="1:11" hidden="1" outlineLevel="1">
      <c r="A328" s="2" t="s">
        <v>1964</v>
      </c>
      <c r="B328" s="193" t="s">
        <v>1300</v>
      </c>
      <c r="C328" s="194" t="s">
        <v>1965</v>
      </c>
      <c r="D328" s="195">
        <v>31</v>
      </c>
      <c r="E328" s="195">
        <v>1.2</v>
      </c>
      <c r="F328" s="195">
        <v>29.8</v>
      </c>
      <c r="G328" s="196">
        <v>46070.956944444442</v>
      </c>
      <c r="H328" s="197">
        <v>46072</v>
      </c>
      <c r="I328" s="194"/>
      <c r="J328" s="194" t="s">
        <v>1901</v>
      </c>
      <c r="K328" s="197">
        <v>46072</v>
      </c>
    </row>
    <row r="329" spans="1:11" hidden="1" outlineLevel="1">
      <c r="A329" s="2" t="s">
        <v>1966</v>
      </c>
      <c r="B329" s="193" t="s">
        <v>1300</v>
      </c>
      <c r="C329" s="194" t="s">
        <v>1967</v>
      </c>
      <c r="D329" s="195">
        <v>131</v>
      </c>
      <c r="E329" s="195">
        <v>4.0999999999999996</v>
      </c>
      <c r="F329" s="195">
        <v>126.9</v>
      </c>
      <c r="G329" s="196">
        <v>46071.107638888891</v>
      </c>
      <c r="H329" s="197">
        <v>46073</v>
      </c>
      <c r="I329" s="194"/>
      <c r="J329" s="194" t="s">
        <v>1968</v>
      </c>
      <c r="K329" s="197">
        <v>46073</v>
      </c>
    </row>
    <row r="330" spans="1:11" hidden="1" outlineLevel="1">
      <c r="A330" s="2" t="s">
        <v>1969</v>
      </c>
      <c r="B330" s="193" t="s">
        <v>1300</v>
      </c>
      <c r="C330" s="194" t="s">
        <v>1970</v>
      </c>
      <c r="D330" s="195">
        <v>131</v>
      </c>
      <c r="E330" s="195">
        <v>4.0999999999999996</v>
      </c>
      <c r="F330" s="195">
        <v>126.9</v>
      </c>
      <c r="G330" s="196">
        <v>46071.749305555553</v>
      </c>
      <c r="H330" s="197">
        <v>46073</v>
      </c>
      <c r="I330" s="194"/>
      <c r="J330" s="194" t="s">
        <v>1968</v>
      </c>
      <c r="K330" s="197">
        <v>46073</v>
      </c>
    </row>
    <row r="331" spans="1:11" hidden="1" outlineLevel="1">
      <c r="A331" s="2" t="s">
        <v>1971</v>
      </c>
      <c r="B331" s="193" t="s">
        <v>1300</v>
      </c>
      <c r="C331" s="194" t="s">
        <v>1972</v>
      </c>
      <c r="D331" s="195">
        <v>31</v>
      </c>
      <c r="E331" s="195">
        <v>1.2</v>
      </c>
      <c r="F331" s="195">
        <v>29.8</v>
      </c>
      <c r="G331" s="196">
        <v>46071.923611111109</v>
      </c>
      <c r="H331" s="197">
        <v>46073</v>
      </c>
      <c r="I331" s="194"/>
      <c r="J331" s="194" t="s">
        <v>1968</v>
      </c>
      <c r="K331" s="197">
        <v>46073</v>
      </c>
    </row>
    <row r="332" spans="1:11" hidden="1" outlineLevel="1">
      <c r="A332" s="2" t="s">
        <v>1973</v>
      </c>
      <c r="B332" s="193" t="s">
        <v>1300</v>
      </c>
      <c r="C332" s="194" t="s">
        <v>1974</v>
      </c>
      <c r="D332" s="195">
        <v>31</v>
      </c>
      <c r="E332" s="195">
        <v>1.2</v>
      </c>
      <c r="F332" s="195">
        <v>29.8</v>
      </c>
      <c r="G332" s="196">
        <v>46072.008333333331</v>
      </c>
      <c r="H332" s="197">
        <v>46076</v>
      </c>
      <c r="I332" s="194"/>
      <c r="J332" s="194" t="s">
        <v>1975</v>
      </c>
      <c r="K332" s="197">
        <v>46076</v>
      </c>
    </row>
    <row r="333" spans="1:11" hidden="1" outlineLevel="1">
      <c r="A333" s="2" t="s">
        <v>1976</v>
      </c>
      <c r="B333" s="193" t="s">
        <v>1300</v>
      </c>
      <c r="C333" s="194" t="s">
        <v>1977</v>
      </c>
      <c r="D333" s="195">
        <v>100</v>
      </c>
      <c r="E333" s="195">
        <v>3.2</v>
      </c>
      <c r="F333" s="195">
        <v>96.8</v>
      </c>
      <c r="G333" s="196">
        <v>46072.012499999997</v>
      </c>
      <c r="H333" s="197">
        <v>46076</v>
      </c>
      <c r="I333" s="194"/>
      <c r="J333" s="194" t="s">
        <v>1975</v>
      </c>
      <c r="K333" s="197">
        <v>46076</v>
      </c>
    </row>
    <row r="334" spans="1:11" hidden="1" outlineLevel="1">
      <c r="A334" s="2" t="s">
        <v>1978</v>
      </c>
      <c r="B334" s="193" t="s">
        <v>1300</v>
      </c>
      <c r="C334" s="194" t="s">
        <v>1979</v>
      </c>
      <c r="D334" s="195">
        <v>100</v>
      </c>
      <c r="E334" s="195">
        <v>3.2</v>
      </c>
      <c r="F334" s="195">
        <v>96.8</v>
      </c>
      <c r="G334" s="196">
        <v>46072.013888888891</v>
      </c>
      <c r="H334" s="197">
        <v>46076</v>
      </c>
      <c r="I334" s="194"/>
      <c r="J334" s="194" t="s">
        <v>1975</v>
      </c>
      <c r="K334" s="197">
        <v>46076</v>
      </c>
    </row>
    <row r="335" spans="1:11" hidden="1" outlineLevel="1">
      <c r="A335" s="2" t="s">
        <v>1980</v>
      </c>
      <c r="B335" s="193" t="s">
        <v>1300</v>
      </c>
      <c r="C335" s="194" t="s">
        <v>1981</v>
      </c>
      <c r="D335" s="195">
        <v>31</v>
      </c>
      <c r="E335" s="195">
        <v>1.2</v>
      </c>
      <c r="F335" s="195">
        <v>29.8</v>
      </c>
      <c r="G335" s="196">
        <v>46072.037499999999</v>
      </c>
      <c r="H335" s="197">
        <v>46076</v>
      </c>
      <c r="I335" s="194"/>
      <c r="J335" s="194" t="s">
        <v>1975</v>
      </c>
      <c r="K335" s="197">
        <v>46076</v>
      </c>
    </row>
    <row r="336" spans="1:11" hidden="1" outlineLevel="1">
      <c r="A336" s="2" t="s">
        <v>1982</v>
      </c>
      <c r="B336" s="193" t="s">
        <v>1300</v>
      </c>
      <c r="C336" s="194" t="s">
        <v>1983</v>
      </c>
      <c r="D336" s="195">
        <v>362</v>
      </c>
      <c r="E336" s="195">
        <v>10.8</v>
      </c>
      <c r="F336" s="195">
        <v>351.2</v>
      </c>
      <c r="G336" s="196">
        <v>46072.177777777775</v>
      </c>
      <c r="H336" s="197">
        <v>46076</v>
      </c>
      <c r="I336" s="194"/>
      <c r="J336" s="194" t="s">
        <v>1975</v>
      </c>
      <c r="K336" s="197">
        <v>46076</v>
      </c>
    </row>
    <row r="337" spans="1:11" hidden="1" outlineLevel="1">
      <c r="A337" s="2" t="s">
        <v>1984</v>
      </c>
      <c r="B337" s="193" t="s">
        <v>1300</v>
      </c>
      <c r="C337" s="194" t="s">
        <v>1985</v>
      </c>
      <c r="D337" s="195">
        <v>131</v>
      </c>
      <c r="E337" s="195">
        <v>4.0999999999999996</v>
      </c>
      <c r="F337" s="195">
        <v>126.9</v>
      </c>
      <c r="G337" s="196">
        <v>46072.611111111109</v>
      </c>
      <c r="H337" s="197">
        <v>46076</v>
      </c>
      <c r="I337" s="194"/>
      <c r="J337" s="194" t="s">
        <v>1975</v>
      </c>
      <c r="K337" s="197">
        <v>46076</v>
      </c>
    </row>
    <row r="338" spans="1:11" hidden="1" outlineLevel="1">
      <c r="A338" s="2" t="s">
        <v>1986</v>
      </c>
      <c r="B338" s="193" t="s">
        <v>1300</v>
      </c>
      <c r="C338" s="194" t="s">
        <v>1987</v>
      </c>
      <c r="D338" s="195">
        <v>31</v>
      </c>
      <c r="E338" s="195">
        <v>1.2</v>
      </c>
      <c r="F338" s="195">
        <v>29.8</v>
      </c>
      <c r="G338" s="196">
        <v>46072.63958333333</v>
      </c>
      <c r="H338" s="197">
        <v>46076</v>
      </c>
      <c r="I338" s="194"/>
      <c r="J338" s="194" t="s">
        <v>1975</v>
      </c>
      <c r="K338" s="197">
        <v>46076</v>
      </c>
    </row>
    <row r="339" spans="1:11" hidden="1" outlineLevel="1">
      <c r="A339" s="2" t="s">
        <v>1988</v>
      </c>
      <c r="B339" s="193" t="s">
        <v>1300</v>
      </c>
      <c r="C339" s="194" t="s">
        <v>1989</v>
      </c>
      <c r="D339" s="195">
        <v>131</v>
      </c>
      <c r="E339" s="195">
        <v>4.0999999999999996</v>
      </c>
      <c r="F339" s="195">
        <v>126.9</v>
      </c>
      <c r="G339" s="196">
        <v>46072.679861111108</v>
      </c>
      <c r="H339" s="197">
        <v>46076</v>
      </c>
      <c r="I339" s="194"/>
      <c r="J339" s="194" t="s">
        <v>1975</v>
      </c>
      <c r="K339" s="197">
        <v>46076</v>
      </c>
    </row>
    <row r="340" spans="1:11" hidden="1" outlineLevel="1">
      <c r="A340" s="2" t="s">
        <v>1990</v>
      </c>
      <c r="B340" s="193" t="s">
        <v>1300</v>
      </c>
      <c r="C340" s="194" t="s">
        <v>1991</v>
      </c>
      <c r="D340" s="195">
        <v>31</v>
      </c>
      <c r="E340" s="195">
        <v>1.2</v>
      </c>
      <c r="F340" s="195">
        <v>29.8</v>
      </c>
      <c r="G340" s="196">
        <v>46072.81527777778</v>
      </c>
      <c r="H340" s="197">
        <v>46076</v>
      </c>
      <c r="I340" s="194"/>
      <c r="J340" s="194" t="s">
        <v>1975</v>
      </c>
      <c r="K340" s="197">
        <v>46076</v>
      </c>
    </row>
    <row r="341" spans="1:11" hidden="1" outlineLevel="1">
      <c r="A341" s="2" t="s">
        <v>1992</v>
      </c>
      <c r="B341" s="193" t="s">
        <v>1300</v>
      </c>
      <c r="C341" s="194" t="s">
        <v>1993</v>
      </c>
      <c r="D341" s="195">
        <v>31</v>
      </c>
      <c r="E341" s="195">
        <v>1.2</v>
      </c>
      <c r="F341" s="195">
        <v>29.8</v>
      </c>
      <c r="G341" s="196">
        <v>46072.85833333333</v>
      </c>
      <c r="H341" s="197">
        <v>46076</v>
      </c>
      <c r="I341" s="194"/>
      <c r="J341" s="194" t="s">
        <v>1975</v>
      </c>
      <c r="K341" s="197">
        <v>46076</v>
      </c>
    </row>
    <row r="342" spans="1:11" hidden="1" outlineLevel="1">
      <c r="A342" s="2" t="s">
        <v>1994</v>
      </c>
      <c r="B342" s="193" t="s">
        <v>1300</v>
      </c>
      <c r="C342" s="194" t="s">
        <v>1995</v>
      </c>
      <c r="D342" s="195">
        <v>62</v>
      </c>
      <c r="E342" s="195">
        <v>2.1</v>
      </c>
      <c r="F342" s="195">
        <v>59.9</v>
      </c>
      <c r="G342" s="196">
        <v>46072.880555555559</v>
      </c>
      <c r="H342" s="197">
        <v>46076</v>
      </c>
      <c r="I342" s="194"/>
      <c r="J342" s="194" t="s">
        <v>1975</v>
      </c>
      <c r="K342" s="197">
        <v>46076</v>
      </c>
    </row>
    <row r="343" spans="1:11" hidden="1" outlineLevel="1">
      <c r="A343" s="2" t="s">
        <v>1996</v>
      </c>
      <c r="B343" s="193" t="s">
        <v>1300</v>
      </c>
      <c r="C343" s="194" t="s">
        <v>1997</v>
      </c>
      <c r="D343" s="195">
        <v>131</v>
      </c>
      <c r="E343" s="195">
        <v>4.0999999999999996</v>
      </c>
      <c r="F343" s="195">
        <v>126.9</v>
      </c>
      <c r="G343" s="196">
        <v>46072.944444444445</v>
      </c>
      <c r="H343" s="197">
        <v>46076</v>
      </c>
      <c r="I343" s="194"/>
      <c r="J343" s="194" t="s">
        <v>1975</v>
      </c>
      <c r="K343" s="197">
        <v>46076</v>
      </c>
    </row>
    <row r="344" spans="1:11" hidden="1" outlineLevel="1">
      <c r="A344" s="2" t="s">
        <v>1998</v>
      </c>
      <c r="B344" s="193" t="s">
        <v>1300</v>
      </c>
      <c r="C344" s="194" t="s">
        <v>1999</v>
      </c>
      <c r="D344" s="195">
        <v>100</v>
      </c>
      <c r="E344" s="195">
        <v>3.2</v>
      </c>
      <c r="F344" s="195">
        <v>96.8</v>
      </c>
      <c r="G344" s="196">
        <v>46072.988888888889</v>
      </c>
      <c r="H344" s="197">
        <v>46076</v>
      </c>
      <c r="I344" s="194"/>
      <c r="J344" s="194" t="s">
        <v>1975</v>
      </c>
      <c r="K344" s="197">
        <v>46076</v>
      </c>
    </row>
    <row r="345" spans="1:11" hidden="1" outlineLevel="1">
      <c r="A345" s="2" t="s">
        <v>2000</v>
      </c>
      <c r="B345" s="193" t="s">
        <v>1300</v>
      </c>
      <c r="C345" s="194" t="s">
        <v>2001</v>
      </c>
      <c r="D345" s="195">
        <v>31</v>
      </c>
      <c r="E345" s="195">
        <v>1.2</v>
      </c>
      <c r="F345" s="195">
        <v>29.8</v>
      </c>
      <c r="G345" s="196">
        <v>46073.079861111109</v>
      </c>
      <c r="H345" s="197">
        <v>46077</v>
      </c>
      <c r="I345" s="194"/>
      <c r="J345" s="194" t="s">
        <v>2002</v>
      </c>
      <c r="K345" s="197">
        <v>46077</v>
      </c>
    </row>
    <row r="346" spans="1:11" hidden="1" outlineLevel="1">
      <c r="A346" s="2" t="s">
        <v>2003</v>
      </c>
      <c r="B346" s="193" t="s">
        <v>1300</v>
      </c>
      <c r="C346" s="194" t="s">
        <v>2004</v>
      </c>
      <c r="D346" s="195">
        <v>31</v>
      </c>
      <c r="E346" s="195">
        <v>1.2</v>
      </c>
      <c r="F346" s="195">
        <v>29.8</v>
      </c>
      <c r="G346" s="196">
        <v>46073.638888888891</v>
      </c>
      <c r="H346" s="197">
        <v>46077</v>
      </c>
      <c r="I346" s="194"/>
      <c r="J346" s="194" t="s">
        <v>2002</v>
      </c>
      <c r="K346" s="197">
        <v>46077</v>
      </c>
    </row>
    <row r="347" spans="1:11" hidden="1" outlineLevel="1">
      <c r="A347" s="2" t="s">
        <v>2005</v>
      </c>
      <c r="B347" s="193" t="s">
        <v>1300</v>
      </c>
      <c r="C347" s="194" t="s">
        <v>2006</v>
      </c>
      <c r="D347" s="195">
        <v>131</v>
      </c>
      <c r="E347" s="195">
        <v>4.0999999999999996</v>
      </c>
      <c r="F347" s="195">
        <v>126.9</v>
      </c>
      <c r="G347" s="196">
        <v>46073.8</v>
      </c>
      <c r="H347" s="197">
        <v>46077</v>
      </c>
      <c r="I347" s="194"/>
      <c r="J347" s="194" t="s">
        <v>2002</v>
      </c>
      <c r="K347" s="197">
        <v>46077</v>
      </c>
    </row>
    <row r="348" spans="1:11" hidden="1" outlineLevel="1">
      <c r="A348" s="2" t="s">
        <v>2007</v>
      </c>
      <c r="B348" s="193" t="s">
        <v>1300</v>
      </c>
      <c r="C348" s="194" t="s">
        <v>2008</v>
      </c>
      <c r="D348" s="195">
        <v>131</v>
      </c>
      <c r="E348" s="195">
        <v>4.0999999999999996</v>
      </c>
      <c r="F348" s="195">
        <v>126.9</v>
      </c>
      <c r="G348" s="196">
        <v>46073.929166666669</v>
      </c>
      <c r="H348" s="197">
        <v>46077</v>
      </c>
      <c r="I348" s="194"/>
      <c r="J348" s="194" t="s">
        <v>2002</v>
      </c>
      <c r="K348" s="197">
        <v>46077</v>
      </c>
    </row>
    <row r="349" spans="1:11" hidden="1" outlineLevel="1">
      <c r="B349" s="193" t="s">
        <v>2009</v>
      </c>
      <c r="C349" s="228"/>
      <c r="D349" s="195">
        <v>31</v>
      </c>
      <c r="E349" s="195">
        <v>0</v>
      </c>
      <c r="F349" s="195">
        <f>D349</f>
        <v>31</v>
      </c>
      <c r="G349" s="196">
        <v>46073.929166666669</v>
      </c>
      <c r="H349" s="229"/>
      <c r="I349" s="228"/>
      <c r="J349" s="228"/>
      <c r="K349" s="229"/>
    </row>
    <row r="350" spans="1:11" hidden="1" outlineLevel="1">
      <c r="B350" s="193" t="s">
        <v>2009</v>
      </c>
      <c r="C350" s="228"/>
      <c r="D350" s="195">
        <v>31</v>
      </c>
      <c r="E350" s="195">
        <v>0</v>
      </c>
      <c r="F350" s="195">
        <f t="shared" ref="F350:F353" si="0">D350</f>
        <v>31</v>
      </c>
      <c r="G350" s="196">
        <v>46073.929166666669</v>
      </c>
      <c r="H350" s="229"/>
      <c r="I350" s="228"/>
      <c r="J350" s="228"/>
      <c r="K350" s="229"/>
    </row>
    <row r="351" spans="1:11" hidden="1" outlineLevel="1">
      <c r="B351" s="193" t="s">
        <v>2009</v>
      </c>
      <c r="C351" s="228"/>
      <c r="D351" s="195">
        <v>31</v>
      </c>
      <c r="E351" s="195">
        <v>0</v>
      </c>
      <c r="F351" s="195">
        <f t="shared" si="0"/>
        <v>31</v>
      </c>
      <c r="G351" s="196">
        <v>46073.929166666669</v>
      </c>
      <c r="H351" s="229"/>
      <c r="I351" s="228"/>
      <c r="J351" s="228"/>
      <c r="K351" s="229"/>
    </row>
    <row r="352" spans="1:11" hidden="1" outlineLevel="1">
      <c r="B352" s="193" t="s">
        <v>2009</v>
      </c>
      <c r="C352" s="228"/>
      <c r="D352" s="195">
        <v>131</v>
      </c>
      <c r="E352" s="195">
        <v>0</v>
      </c>
      <c r="F352" s="195">
        <f t="shared" si="0"/>
        <v>131</v>
      </c>
      <c r="G352" s="196">
        <v>46073.929166666669</v>
      </c>
      <c r="H352" s="229"/>
      <c r="I352" s="228"/>
      <c r="J352" s="228"/>
      <c r="K352" s="229"/>
    </row>
    <row r="353" spans="1:11" hidden="1" outlineLevel="1">
      <c r="B353" s="193" t="s">
        <v>2009</v>
      </c>
      <c r="C353" s="228"/>
      <c r="D353" s="195">
        <v>131</v>
      </c>
      <c r="E353" s="195">
        <v>0</v>
      </c>
      <c r="F353" s="195">
        <f t="shared" si="0"/>
        <v>131</v>
      </c>
      <c r="G353" s="196">
        <v>46073.929166666669</v>
      </c>
      <c r="H353" s="229"/>
      <c r="I353" s="228"/>
      <c r="J353" s="228"/>
      <c r="K353" s="229"/>
    </row>
    <row r="354" spans="1:11" hidden="1" outlineLevel="1">
      <c r="A354" s="2" t="s">
        <v>2010</v>
      </c>
      <c r="B354" s="193" t="s">
        <v>1300</v>
      </c>
      <c r="C354" s="194" t="s">
        <v>2011</v>
      </c>
      <c r="D354" s="195">
        <v>131</v>
      </c>
      <c r="E354" s="195">
        <v>6.06</v>
      </c>
      <c r="F354" s="195">
        <v>124.94</v>
      </c>
      <c r="G354" s="196">
        <v>46074.165972222225</v>
      </c>
      <c r="H354" s="197">
        <v>46078</v>
      </c>
      <c r="I354" s="194"/>
      <c r="J354" s="194" t="s">
        <v>2012</v>
      </c>
      <c r="K354" s="197">
        <v>46078</v>
      </c>
    </row>
    <row r="355" spans="1:11" hidden="1" outlineLevel="1">
      <c r="A355" s="2" t="s">
        <v>2013</v>
      </c>
      <c r="B355" s="193" t="s">
        <v>1300</v>
      </c>
      <c r="C355" s="194" t="s">
        <v>2014</v>
      </c>
      <c r="D355" s="195">
        <v>31</v>
      </c>
      <c r="E355" s="195">
        <v>1.2</v>
      </c>
      <c r="F355" s="195">
        <v>29.8</v>
      </c>
      <c r="G355" s="196">
        <v>46074.665277777778</v>
      </c>
      <c r="H355" s="197">
        <v>46078</v>
      </c>
      <c r="I355" s="194"/>
      <c r="J355" s="194" t="s">
        <v>2012</v>
      </c>
      <c r="K355" s="197">
        <v>46078</v>
      </c>
    </row>
    <row r="356" spans="1:11" hidden="1" outlineLevel="1">
      <c r="A356" s="2" t="s">
        <v>2015</v>
      </c>
      <c r="B356" s="193" t="s">
        <v>1300</v>
      </c>
      <c r="C356" s="194" t="s">
        <v>2016</v>
      </c>
      <c r="D356" s="195">
        <v>131</v>
      </c>
      <c r="E356" s="195">
        <v>4.0999999999999996</v>
      </c>
      <c r="F356" s="195">
        <v>126.9</v>
      </c>
      <c r="G356" s="196">
        <v>46074.772222222222</v>
      </c>
      <c r="H356" s="197">
        <v>46078</v>
      </c>
      <c r="I356" s="194"/>
      <c r="J356" s="194" t="s">
        <v>2012</v>
      </c>
      <c r="K356" s="197">
        <v>46078</v>
      </c>
    </row>
    <row r="357" spans="1:11" hidden="1" outlineLevel="1">
      <c r="A357" s="2" t="s">
        <v>2017</v>
      </c>
      <c r="B357" s="193" t="s">
        <v>1300</v>
      </c>
      <c r="C357" s="194" t="s">
        <v>2018</v>
      </c>
      <c r="D357" s="195">
        <v>62</v>
      </c>
      <c r="E357" s="195">
        <v>2.1</v>
      </c>
      <c r="F357" s="195">
        <v>59.9</v>
      </c>
      <c r="G357" s="196">
        <v>46074.855555555558</v>
      </c>
      <c r="H357" s="197">
        <v>46078</v>
      </c>
      <c r="I357" s="194"/>
      <c r="J357" s="194" t="s">
        <v>2012</v>
      </c>
      <c r="K357" s="197">
        <v>46078</v>
      </c>
    </row>
    <row r="358" spans="1:11" hidden="1" outlineLevel="1">
      <c r="A358" s="2" t="s">
        <v>2019</v>
      </c>
      <c r="B358" s="193" t="s">
        <v>1300</v>
      </c>
      <c r="C358" s="194" t="s">
        <v>2020</v>
      </c>
      <c r="D358" s="195">
        <v>31</v>
      </c>
      <c r="E358" s="195">
        <v>1.2</v>
      </c>
      <c r="F358" s="195">
        <v>29.8</v>
      </c>
      <c r="G358" s="196">
        <v>46074.859027777777</v>
      </c>
      <c r="H358" s="197">
        <v>46078</v>
      </c>
      <c r="I358" s="194"/>
      <c r="J358" s="194" t="s">
        <v>2012</v>
      </c>
      <c r="K358" s="197">
        <v>46078</v>
      </c>
    </row>
    <row r="359" spans="1:11" hidden="1" outlineLevel="1">
      <c r="A359" s="2" t="s">
        <v>2021</v>
      </c>
      <c r="B359" s="193" t="s">
        <v>1300</v>
      </c>
      <c r="C359" s="194" t="s">
        <v>2022</v>
      </c>
      <c r="D359" s="195">
        <v>31</v>
      </c>
      <c r="E359" s="195">
        <v>1.2</v>
      </c>
      <c r="F359" s="195">
        <v>29.8</v>
      </c>
      <c r="G359" s="196">
        <v>46074.895833333336</v>
      </c>
      <c r="H359" s="197">
        <v>46078</v>
      </c>
      <c r="I359" s="194"/>
      <c r="J359" s="194" t="s">
        <v>2012</v>
      </c>
      <c r="K359" s="197">
        <v>46078</v>
      </c>
    </row>
    <row r="360" spans="1:11" hidden="1" outlineLevel="1">
      <c r="A360" s="2" t="s">
        <v>2023</v>
      </c>
      <c r="B360" s="193" t="s">
        <v>1300</v>
      </c>
      <c r="C360" s="194" t="s">
        <v>2024</v>
      </c>
      <c r="D360" s="195">
        <v>31</v>
      </c>
      <c r="E360" s="195">
        <v>1.2</v>
      </c>
      <c r="F360" s="195">
        <v>29.8</v>
      </c>
      <c r="G360" s="196">
        <v>46074.938194444447</v>
      </c>
      <c r="H360" s="197">
        <v>46078</v>
      </c>
      <c r="I360" s="194"/>
      <c r="J360" s="194" t="s">
        <v>2012</v>
      </c>
      <c r="K360" s="197">
        <v>46078</v>
      </c>
    </row>
    <row r="361" spans="1:11" hidden="1" outlineLevel="1">
      <c r="A361" s="2" t="s">
        <v>2025</v>
      </c>
      <c r="B361" s="193" t="s">
        <v>1300</v>
      </c>
      <c r="C361" s="194" t="s">
        <v>2026</v>
      </c>
      <c r="D361" s="195">
        <v>131</v>
      </c>
      <c r="E361" s="195">
        <v>4.0999999999999996</v>
      </c>
      <c r="F361" s="195">
        <v>126.9</v>
      </c>
      <c r="G361" s="196">
        <v>46075.411111111112</v>
      </c>
      <c r="H361" s="197">
        <v>46078</v>
      </c>
      <c r="I361" s="194"/>
      <c r="J361" s="194" t="s">
        <v>2012</v>
      </c>
      <c r="K361" s="197">
        <v>46078</v>
      </c>
    </row>
    <row r="362" spans="1:11" hidden="1" outlineLevel="1">
      <c r="A362" s="2" t="s">
        <v>2027</v>
      </c>
      <c r="B362" s="193" t="s">
        <v>1300</v>
      </c>
      <c r="C362" s="194" t="s">
        <v>2028</v>
      </c>
      <c r="D362" s="195">
        <v>131</v>
      </c>
      <c r="E362" s="195">
        <v>4.0999999999999996</v>
      </c>
      <c r="F362" s="195">
        <v>126.9</v>
      </c>
      <c r="G362" s="196">
        <v>46075.646527777775</v>
      </c>
      <c r="H362" s="197">
        <v>46078</v>
      </c>
      <c r="I362" s="194"/>
      <c r="J362" s="194" t="s">
        <v>2012</v>
      </c>
      <c r="K362" s="197">
        <v>46078</v>
      </c>
    </row>
    <row r="363" spans="1:11" hidden="1" outlineLevel="1">
      <c r="A363" s="2" t="s">
        <v>2029</v>
      </c>
      <c r="B363" s="193" t="s">
        <v>1300</v>
      </c>
      <c r="C363" s="194" t="s">
        <v>2030</v>
      </c>
      <c r="D363" s="195">
        <v>31</v>
      </c>
      <c r="E363" s="195">
        <v>1.2</v>
      </c>
      <c r="F363" s="195">
        <v>29.8</v>
      </c>
      <c r="G363" s="196">
        <v>46075.651388888888</v>
      </c>
      <c r="H363" s="197">
        <v>46078</v>
      </c>
      <c r="I363" s="194"/>
      <c r="J363" s="194" t="s">
        <v>2012</v>
      </c>
      <c r="K363" s="197">
        <v>46078</v>
      </c>
    </row>
    <row r="364" spans="1:11" hidden="1" outlineLevel="1">
      <c r="A364" s="2" t="s">
        <v>2031</v>
      </c>
      <c r="B364" s="193" t="s">
        <v>1300</v>
      </c>
      <c r="C364" s="194" t="s">
        <v>2032</v>
      </c>
      <c r="D364" s="195">
        <v>31</v>
      </c>
      <c r="E364" s="195">
        <v>1.2</v>
      </c>
      <c r="F364" s="195">
        <v>29.8</v>
      </c>
      <c r="G364" s="196">
        <v>46075.676388888889</v>
      </c>
      <c r="H364" s="197">
        <v>46078</v>
      </c>
      <c r="I364" s="194"/>
      <c r="J364" s="194" t="s">
        <v>2012</v>
      </c>
      <c r="K364" s="197">
        <v>46078</v>
      </c>
    </row>
    <row r="365" spans="1:11" s="230" customFormat="1" hidden="1" outlineLevel="1">
      <c r="A365" s="230" t="s">
        <v>2033</v>
      </c>
      <c r="B365" s="198" t="s">
        <v>1304</v>
      </c>
      <c r="C365" s="199" t="s">
        <v>1488</v>
      </c>
      <c r="D365" s="200">
        <v>-286</v>
      </c>
      <c r="E365" s="200">
        <v>0</v>
      </c>
      <c r="F365" s="200">
        <v>-286</v>
      </c>
      <c r="G365" s="201">
        <v>46075.693055555559</v>
      </c>
      <c r="H365" s="202">
        <v>46075.693055555559</v>
      </c>
      <c r="I365" s="199" t="s">
        <v>1305</v>
      </c>
      <c r="J365" s="199" t="s">
        <v>1975</v>
      </c>
      <c r="K365" s="202">
        <v>46076</v>
      </c>
    </row>
    <row r="366" spans="1:11" hidden="1" outlineLevel="1">
      <c r="A366" s="2" t="s">
        <v>2034</v>
      </c>
      <c r="B366" s="193" t="s">
        <v>1300</v>
      </c>
      <c r="C366" s="194" t="s">
        <v>2035</v>
      </c>
      <c r="D366" s="195">
        <v>31</v>
      </c>
      <c r="E366" s="195">
        <v>1.2</v>
      </c>
      <c r="F366" s="195">
        <v>29.8</v>
      </c>
      <c r="G366" s="196">
        <v>46075.906944444447</v>
      </c>
      <c r="H366" s="197">
        <v>46078</v>
      </c>
      <c r="I366" s="194"/>
      <c r="J366" s="194" t="s">
        <v>2012</v>
      </c>
      <c r="K366" s="197">
        <v>46078</v>
      </c>
    </row>
    <row r="367" spans="1:11" hidden="1" outlineLevel="1">
      <c r="A367" s="2" t="s">
        <v>2036</v>
      </c>
      <c r="B367" s="193" t="s">
        <v>1300</v>
      </c>
      <c r="C367" s="194" t="s">
        <v>2037</v>
      </c>
      <c r="D367" s="195">
        <v>131</v>
      </c>
      <c r="E367" s="195">
        <v>4.0999999999999996</v>
      </c>
      <c r="F367" s="195">
        <v>126.9</v>
      </c>
      <c r="G367" s="196">
        <v>46075.961111111108</v>
      </c>
      <c r="H367" s="197">
        <v>46078</v>
      </c>
      <c r="I367" s="194"/>
      <c r="J367" s="194" t="s">
        <v>2012</v>
      </c>
      <c r="K367" s="197">
        <v>46078</v>
      </c>
    </row>
    <row r="368" spans="1:11" hidden="1" outlineLevel="1">
      <c r="A368" s="2" t="s">
        <v>2038</v>
      </c>
      <c r="B368" s="193" t="s">
        <v>1300</v>
      </c>
      <c r="C368" s="194" t="s">
        <v>2039</v>
      </c>
      <c r="D368" s="195">
        <v>31</v>
      </c>
      <c r="E368" s="195">
        <v>1.2</v>
      </c>
      <c r="F368" s="195">
        <v>29.8</v>
      </c>
      <c r="G368" s="196">
        <v>46076.017361111109</v>
      </c>
      <c r="H368" s="197">
        <v>46078</v>
      </c>
      <c r="I368" s="194"/>
      <c r="J368" s="194" t="s">
        <v>2012</v>
      </c>
      <c r="K368" s="197">
        <v>46078</v>
      </c>
    </row>
    <row r="369" spans="1:11" hidden="1" outlineLevel="1">
      <c r="A369" s="2" t="s">
        <v>2040</v>
      </c>
      <c r="B369" s="193" t="s">
        <v>1300</v>
      </c>
      <c r="C369" s="194" t="s">
        <v>2041</v>
      </c>
      <c r="D369" s="195">
        <v>31</v>
      </c>
      <c r="E369" s="195">
        <v>1.2</v>
      </c>
      <c r="F369" s="195">
        <v>29.8</v>
      </c>
      <c r="G369" s="196">
        <v>46076.064583333333</v>
      </c>
      <c r="H369" s="197">
        <v>46078</v>
      </c>
      <c r="I369" s="194"/>
      <c r="J369" s="194" t="s">
        <v>2012</v>
      </c>
      <c r="K369" s="197">
        <v>46078</v>
      </c>
    </row>
    <row r="370" spans="1:11" hidden="1" outlineLevel="1">
      <c r="A370" s="2" t="s">
        <v>2042</v>
      </c>
      <c r="B370" s="193" t="s">
        <v>1300</v>
      </c>
      <c r="C370" s="194" t="s">
        <v>2043</v>
      </c>
      <c r="D370" s="195">
        <v>62</v>
      </c>
      <c r="E370" s="195">
        <v>2.1</v>
      </c>
      <c r="F370" s="195">
        <v>59.9</v>
      </c>
      <c r="G370" s="196">
        <v>46076.078472222223</v>
      </c>
      <c r="H370" s="197">
        <v>46078</v>
      </c>
      <c r="I370" s="194"/>
      <c r="J370" s="194" t="s">
        <v>2012</v>
      </c>
      <c r="K370" s="197">
        <v>46078</v>
      </c>
    </row>
    <row r="371" spans="1:11" hidden="1" outlineLevel="1">
      <c r="A371" s="2" t="s">
        <v>2044</v>
      </c>
      <c r="B371" s="193" t="s">
        <v>1300</v>
      </c>
      <c r="C371" s="194" t="s">
        <v>2045</v>
      </c>
      <c r="D371" s="195">
        <v>31</v>
      </c>
      <c r="E371" s="195">
        <v>1.2</v>
      </c>
      <c r="F371" s="195">
        <v>29.8</v>
      </c>
      <c r="G371" s="196">
        <v>46076.084027777775</v>
      </c>
      <c r="H371" s="197">
        <v>46078</v>
      </c>
      <c r="I371" s="194"/>
      <c r="J371" s="194" t="s">
        <v>2012</v>
      </c>
      <c r="K371" s="197">
        <v>46078</v>
      </c>
    </row>
    <row r="372" spans="1:11" hidden="1" outlineLevel="1">
      <c r="A372" s="2" t="s">
        <v>2046</v>
      </c>
      <c r="B372" s="193" t="s">
        <v>1300</v>
      </c>
      <c r="C372" s="194" t="s">
        <v>2047</v>
      </c>
      <c r="D372" s="195">
        <v>31</v>
      </c>
      <c r="E372" s="195">
        <v>1.2</v>
      </c>
      <c r="F372" s="195">
        <v>29.8</v>
      </c>
      <c r="G372" s="196">
        <v>46076.216666666667</v>
      </c>
      <c r="H372" s="197">
        <v>46078</v>
      </c>
      <c r="I372" s="194"/>
      <c r="J372" s="194" t="s">
        <v>2012</v>
      </c>
      <c r="K372" s="197">
        <v>46078</v>
      </c>
    </row>
    <row r="373" spans="1:11" hidden="1" outlineLevel="1">
      <c r="A373" s="2" t="s">
        <v>2048</v>
      </c>
      <c r="B373" s="193" t="s">
        <v>1300</v>
      </c>
      <c r="C373" s="194" t="s">
        <v>2049</v>
      </c>
      <c r="D373" s="195">
        <v>131</v>
      </c>
      <c r="E373" s="195">
        <v>4.0999999999999996</v>
      </c>
      <c r="F373" s="195">
        <v>126.9</v>
      </c>
      <c r="G373" s="196">
        <v>46076.8125</v>
      </c>
      <c r="H373" s="197">
        <v>46078</v>
      </c>
      <c r="I373" s="194"/>
      <c r="J373" s="194" t="s">
        <v>2012</v>
      </c>
      <c r="K373" s="197">
        <v>46078</v>
      </c>
    </row>
    <row r="374" spans="1:11" hidden="1" outlineLevel="1">
      <c r="A374" s="2" t="s">
        <v>2050</v>
      </c>
      <c r="B374" s="193" t="s">
        <v>1300</v>
      </c>
      <c r="C374" s="194" t="s">
        <v>2051</v>
      </c>
      <c r="D374" s="195">
        <v>131</v>
      </c>
      <c r="E374" s="195">
        <v>4.0999999999999996</v>
      </c>
      <c r="F374" s="195">
        <v>126.9</v>
      </c>
      <c r="G374" s="196">
        <v>46076.90625</v>
      </c>
      <c r="H374" s="197">
        <v>46078</v>
      </c>
      <c r="I374" s="194"/>
      <c r="J374" s="194" t="s">
        <v>2012</v>
      </c>
      <c r="K374" s="197">
        <v>46078</v>
      </c>
    </row>
    <row r="375" spans="1:11" hidden="1" outlineLevel="1">
      <c r="A375" s="2" t="s">
        <v>2052</v>
      </c>
      <c r="B375" s="193" t="s">
        <v>1300</v>
      </c>
      <c r="C375" s="194" t="s">
        <v>2053</v>
      </c>
      <c r="D375" s="195">
        <v>93</v>
      </c>
      <c r="E375" s="195">
        <v>3</v>
      </c>
      <c r="F375" s="195">
        <v>90</v>
      </c>
      <c r="G375" s="196">
        <v>46077.039583333331</v>
      </c>
      <c r="H375" s="197">
        <v>46079</v>
      </c>
      <c r="I375" s="194"/>
      <c r="J375" s="194" t="s">
        <v>2054</v>
      </c>
      <c r="K375" s="197">
        <v>46079</v>
      </c>
    </row>
    <row r="376" spans="1:11" hidden="1" outlineLevel="1">
      <c r="A376" s="2" t="s">
        <v>2055</v>
      </c>
      <c r="B376" s="193" t="s">
        <v>1300</v>
      </c>
      <c r="C376" s="194" t="s">
        <v>2056</v>
      </c>
      <c r="D376" s="195">
        <v>31</v>
      </c>
      <c r="E376" s="195">
        <v>1.2</v>
      </c>
      <c r="F376" s="195">
        <v>29.8</v>
      </c>
      <c r="G376" s="196">
        <v>46077.056250000001</v>
      </c>
      <c r="H376" s="197">
        <v>46079</v>
      </c>
      <c r="I376" s="194"/>
      <c r="J376" s="194" t="s">
        <v>2054</v>
      </c>
      <c r="K376" s="197">
        <v>46079</v>
      </c>
    </row>
    <row r="377" spans="1:11" hidden="1" outlineLevel="1">
      <c r="A377" s="2" t="s">
        <v>2057</v>
      </c>
      <c r="B377" s="193" t="s">
        <v>1300</v>
      </c>
      <c r="C377" s="194" t="s">
        <v>2058</v>
      </c>
      <c r="D377" s="195">
        <v>31</v>
      </c>
      <c r="E377" s="195">
        <v>1.2</v>
      </c>
      <c r="F377" s="195">
        <v>29.8</v>
      </c>
      <c r="G377" s="196">
        <v>46077.064583333333</v>
      </c>
      <c r="H377" s="197">
        <v>46079</v>
      </c>
      <c r="I377" s="194"/>
      <c r="J377" s="194" t="s">
        <v>2054</v>
      </c>
      <c r="K377" s="197">
        <v>46079</v>
      </c>
    </row>
    <row r="378" spans="1:11" hidden="1" outlineLevel="1">
      <c r="A378" s="2" t="s">
        <v>2059</v>
      </c>
      <c r="B378" s="193" t="s">
        <v>1300</v>
      </c>
      <c r="C378" s="194" t="s">
        <v>2060</v>
      </c>
      <c r="D378" s="195">
        <v>31</v>
      </c>
      <c r="E378" s="195">
        <v>1.2</v>
      </c>
      <c r="F378" s="195">
        <v>29.8</v>
      </c>
      <c r="G378" s="196">
        <v>46077.07708333333</v>
      </c>
      <c r="H378" s="197">
        <v>46079</v>
      </c>
      <c r="I378" s="194"/>
      <c r="J378" s="194" t="s">
        <v>2054</v>
      </c>
      <c r="K378" s="197">
        <v>46079</v>
      </c>
    </row>
    <row r="379" spans="1:11" hidden="1" outlineLevel="1">
      <c r="A379" s="2" t="s">
        <v>2061</v>
      </c>
      <c r="B379" s="193" t="s">
        <v>1300</v>
      </c>
      <c r="C379" s="194" t="s">
        <v>2062</v>
      </c>
      <c r="D379" s="195">
        <v>131</v>
      </c>
      <c r="E379" s="195">
        <v>4.0999999999999996</v>
      </c>
      <c r="F379" s="195">
        <v>126.9</v>
      </c>
      <c r="G379" s="196">
        <v>46077.094444444447</v>
      </c>
      <c r="H379" s="197">
        <v>46079</v>
      </c>
      <c r="I379" s="194"/>
      <c r="J379" s="194" t="s">
        <v>2054</v>
      </c>
      <c r="K379" s="197">
        <v>46079</v>
      </c>
    </row>
    <row r="380" spans="1:11" hidden="1" outlineLevel="1">
      <c r="A380" s="2" t="s">
        <v>2063</v>
      </c>
      <c r="B380" s="193" t="s">
        <v>1300</v>
      </c>
      <c r="C380" s="194" t="s">
        <v>2064</v>
      </c>
      <c r="D380" s="195">
        <v>131</v>
      </c>
      <c r="E380" s="195">
        <v>4.0999999999999996</v>
      </c>
      <c r="F380" s="195">
        <v>126.9</v>
      </c>
      <c r="G380" s="196">
        <v>46077.515277777777</v>
      </c>
      <c r="H380" s="197">
        <v>46079</v>
      </c>
      <c r="I380" s="194"/>
      <c r="J380" s="194" t="s">
        <v>2054</v>
      </c>
      <c r="K380" s="197">
        <v>46079</v>
      </c>
    </row>
    <row r="381" spans="1:11" hidden="1" outlineLevel="1">
      <c r="A381" s="2" t="s">
        <v>2065</v>
      </c>
      <c r="B381" s="193" t="s">
        <v>1300</v>
      </c>
      <c r="C381" s="194" t="s">
        <v>2066</v>
      </c>
      <c r="D381" s="195">
        <v>131</v>
      </c>
      <c r="E381" s="195">
        <v>4.0999999999999996</v>
      </c>
      <c r="F381" s="195">
        <v>126.9</v>
      </c>
      <c r="G381" s="196">
        <v>46077.734722222223</v>
      </c>
      <c r="H381" s="197">
        <v>46079</v>
      </c>
      <c r="I381" s="194"/>
      <c r="J381" s="194" t="s">
        <v>2054</v>
      </c>
      <c r="K381" s="197">
        <v>46079</v>
      </c>
    </row>
    <row r="382" spans="1:11" hidden="1" outlineLevel="1">
      <c r="A382" s="2" t="s">
        <v>2067</v>
      </c>
      <c r="B382" s="193" t="s">
        <v>1300</v>
      </c>
      <c r="C382" s="194" t="s">
        <v>2068</v>
      </c>
      <c r="D382" s="195">
        <v>31</v>
      </c>
      <c r="E382" s="195">
        <v>1.2</v>
      </c>
      <c r="F382" s="195">
        <v>29.8</v>
      </c>
      <c r="G382" s="196">
        <v>46077.965277777781</v>
      </c>
      <c r="H382" s="197">
        <v>46079</v>
      </c>
      <c r="I382" s="194"/>
      <c r="J382" s="194" t="s">
        <v>2054</v>
      </c>
      <c r="K382" s="197">
        <v>46079</v>
      </c>
    </row>
    <row r="383" spans="1:11" hidden="1" outlineLevel="1">
      <c r="A383" s="2" t="s">
        <v>2069</v>
      </c>
      <c r="B383" s="193" t="s">
        <v>1300</v>
      </c>
      <c r="C383" s="194" t="s">
        <v>2070</v>
      </c>
      <c r="D383" s="195">
        <v>100</v>
      </c>
      <c r="E383" s="195">
        <v>3.2</v>
      </c>
      <c r="F383" s="195">
        <v>96.8</v>
      </c>
      <c r="G383" s="196">
        <v>46078.113888888889</v>
      </c>
      <c r="H383" s="197">
        <v>46080</v>
      </c>
      <c r="I383" s="194"/>
      <c r="J383" s="194" t="s">
        <v>2071</v>
      </c>
      <c r="K383" s="197">
        <v>46080</v>
      </c>
    </row>
    <row r="384" spans="1:11" hidden="1" outlineLevel="1">
      <c r="A384" s="2" t="s">
        <v>2072</v>
      </c>
      <c r="B384" s="193" t="s">
        <v>1300</v>
      </c>
      <c r="C384" s="194" t="s">
        <v>2073</v>
      </c>
      <c r="D384" s="195">
        <v>100</v>
      </c>
      <c r="E384" s="195">
        <v>3.2</v>
      </c>
      <c r="F384" s="195">
        <v>96.8</v>
      </c>
      <c r="G384" s="196">
        <v>46078.116666666669</v>
      </c>
      <c r="H384" s="197">
        <v>46080</v>
      </c>
      <c r="I384" s="194"/>
      <c r="J384" s="194" t="s">
        <v>2071</v>
      </c>
      <c r="K384" s="197">
        <v>46080</v>
      </c>
    </row>
    <row r="385" spans="1:11" hidden="1" outlineLevel="1">
      <c r="A385" s="2" t="s">
        <v>2074</v>
      </c>
      <c r="B385" s="193" t="s">
        <v>1300</v>
      </c>
      <c r="C385" s="194" t="s">
        <v>2075</v>
      </c>
      <c r="D385" s="195">
        <v>93</v>
      </c>
      <c r="E385" s="195">
        <v>3</v>
      </c>
      <c r="F385" s="195">
        <v>90</v>
      </c>
      <c r="G385" s="196">
        <v>46078.615972222222</v>
      </c>
      <c r="H385" s="197">
        <v>46080</v>
      </c>
      <c r="I385" s="194"/>
      <c r="J385" s="194" t="s">
        <v>2071</v>
      </c>
      <c r="K385" s="197">
        <v>46080</v>
      </c>
    </row>
    <row r="386" spans="1:11" hidden="1" outlineLevel="1">
      <c r="A386" s="2" t="s">
        <v>2076</v>
      </c>
      <c r="B386" s="193" t="s">
        <v>1300</v>
      </c>
      <c r="C386" s="194" t="s">
        <v>2077</v>
      </c>
      <c r="D386" s="195">
        <v>31</v>
      </c>
      <c r="E386" s="195">
        <v>1.2</v>
      </c>
      <c r="F386" s="195">
        <v>29.8</v>
      </c>
      <c r="G386" s="196">
        <v>46078.621527777781</v>
      </c>
      <c r="H386" s="197">
        <v>46080</v>
      </c>
      <c r="I386" s="194"/>
      <c r="J386" s="194" t="s">
        <v>2071</v>
      </c>
      <c r="K386" s="197">
        <v>46080</v>
      </c>
    </row>
    <row r="387" spans="1:11" hidden="1" outlineLevel="1">
      <c r="A387" s="2" t="s">
        <v>2078</v>
      </c>
      <c r="B387" s="193" t="s">
        <v>1300</v>
      </c>
      <c r="C387" s="194" t="s">
        <v>2079</v>
      </c>
      <c r="D387" s="195">
        <v>131</v>
      </c>
      <c r="E387" s="195">
        <v>4.0999999999999996</v>
      </c>
      <c r="F387" s="195">
        <v>126.9</v>
      </c>
      <c r="G387" s="196">
        <v>46078.623611111114</v>
      </c>
      <c r="H387" s="197">
        <v>46080</v>
      </c>
      <c r="I387" s="194"/>
      <c r="J387" s="194" t="s">
        <v>2071</v>
      </c>
      <c r="K387" s="197">
        <v>46080</v>
      </c>
    </row>
    <row r="388" spans="1:11" hidden="1" outlineLevel="1">
      <c r="A388" s="2" t="s">
        <v>2080</v>
      </c>
      <c r="B388" s="193" t="s">
        <v>1300</v>
      </c>
      <c r="C388" s="194" t="s">
        <v>2081</v>
      </c>
      <c r="D388" s="195">
        <v>31</v>
      </c>
      <c r="E388" s="195">
        <v>1.2</v>
      </c>
      <c r="F388" s="195">
        <v>29.8</v>
      </c>
      <c r="G388" s="196">
        <v>46078.62777777778</v>
      </c>
      <c r="H388" s="197">
        <v>46080</v>
      </c>
      <c r="I388" s="194"/>
      <c r="J388" s="194" t="s">
        <v>2071</v>
      </c>
      <c r="K388" s="197">
        <v>46080</v>
      </c>
    </row>
    <row r="389" spans="1:11" hidden="1" outlineLevel="1">
      <c r="A389" s="2" t="s">
        <v>2082</v>
      </c>
      <c r="B389" s="193" t="s">
        <v>1300</v>
      </c>
      <c r="C389" s="194" t="s">
        <v>2083</v>
      </c>
      <c r="D389" s="195">
        <v>31</v>
      </c>
      <c r="E389" s="195">
        <v>1.2</v>
      </c>
      <c r="F389" s="195">
        <v>29.8</v>
      </c>
      <c r="G389" s="196">
        <v>46078.647222222222</v>
      </c>
      <c r="H389" s="197">
        <v>46080</v>
      </c>
      <c r="I389" s="194"/>
      <c r="J389" s="194" t="s">
        <v>2071</v>
      </c>
      <c r="K389" s="197">
        <v>46080</v>
      </c>
    </row>
    <row r="390" spans="1:11" hidden="1" outlineLevel="1">
      <c r="A390" s="2" t="s">
        <v>2084</v>
      </c>
      <c r="B390" s="193" t="s">
        <v>1300</v>
      </c>
      <c r="C390" s="194" t="s">
        <v>2085</v>
      </c>
      <c r="D390" s="195">
        <v>62</v>
      </c>
      <c r="E390" s="195">
        <v>2.1</v>
      </c>
      <c r="F390" s="195">
        <v>59.9</v>
      </c>
      <c r="G390" s="196">
        <v>46078.679861111108</v>
      </c>
      <c r="H390" s="197">
        <v>46080</v>
      </c>
      <c r="I390" s="194"/>
      <c r="J390" s="194" t="s">
        <v>2071</v>
      </c>
      <c r="K390" s="197">
        <v>46080</v>
      </c>
    </row>
    <row r="391" spans="1:11" hidden="1" outlineLevel="1">
      <c r="A391" s="2" t="s">
        <v>2086</v>
      </c>
      <c r="B391" s="193" t="s">
        <v>1300</v>
      </c>
      <c r="C391" s="194" t="s">
        <v>2087</v>
      </c>
      <c r="D391" s="195">
        <v>131</v>
      </c>
      <c r="E391" s="195">
        <v>4.0999999999999996</v>
      </c>
      <c r="F391" s="195">
        <v>126.9</v>
      </c>
      <c r="G391" s="196">
        <v>46078.811805555553</v>
      </c>
      <c r="H391" s="197">
        <v>46080</v>
      </c>
      <c r="I391" s="194"/>
      <c r="J391" s="194" t="s">
        <v>2071</v>
      </c>
      <c r="K391" s="197">
        <v>46080</v>
      </c>
    </row>
    <row r="392" spans="1:11" hidden="1" outlineLevel="1">
      <c r="A392" s="2" t="s">
        <v>2088</v>
      </c>
      <c r="B392" s="193" t="s">
        <v>1300</v>
      </c>
      <c r="C392" s="194" t="s">
        <v>2089</v>
      </c>
      <c r="D392" s="195">
        <v>31</v>
      </c>
      <c r="E392" s="195">
        <v>1.2</v>
      </c>
      <c r="F392" s="195">
        <v>29.8</v>
      </c>
      <c r="G392" s="196">
        <v>46078.993055555555</v>
      </c>
      <c r="H392" s="197">
        <v>46080</v>
      </c>
      <c r="I392" s="194"/>
      <c r="J392" s="194" t="s">
        <v>2071</v>
      </c>
      <c r="K392" s="197">
        <v>46080</v>
      </c>
    </row>
    <row r="393" spans="1:11" hidden="1" outlineLevel="1">
      <c r="A393" s="2" t="s">
        <v>2090</v>
      </c>
      <c r="B393" s="193" t="s">
        <v>1300</v>
      </c>
      <c r="C393" s="194" t="s">
        <v>2091</v>
      </c>
      <c r="D393" s="195">
        <v>31</v>
      </c>
      <c r="E393" s="195">
        <v>1.2</v>
      </c>
      <c r="F393" s="195">
        <v>29.8</v>
      </c>
      <c r="G393" s="196">
        <v>46079.09375</v>
      </c>
      <c r="H393" s="197">
        <v>46083</v>
      </c>
      <c r="I393" s="194"/>
      <c r="J393" s="194" t="s">
        <v>2092</v>
      </c>
      <c r="K393" s="197">
        <v>46083</v>
      </c>
    </row>
    <row r="394" spans="1:11" hidden="1" outlineLevel="1">
      <c r="A394" s="2" t="s">
        <v>2093</v>
      </c>
      <c r="B394" s="193" t="s">
        <v>1300</v>
      </c>
      <c r="C394" s="194" t="s">
        <v>2094</v>
      </c>
      <c r="D394" s="195">
        <v>31</v>
      </c>
      <c r="E394" s="195">
        <v>1.2</v>
      </c>
      <c r="F394" s="195">
        <v>29.8</v>
      </c>
      <c r="G394" s="196">
        <v>46079.385416666664</v>
      </c>
      <c r="H394" s="197">
        <v>46083</v>
      </c>
      <c r="I394" s="194"/>
      <c r="J394" s="194" t="s">
        <v>2092</v>
      </c>
      <c r="K394" s="197">
        <v>46083</v>
      </c>
    </row>
    <row r="395" spans="1:11" hidden="1" outlineLevel="1">
      <c r="A395" s="2" t="s">
        <v>2095</v>
      </c>
      <c r="B395" s="193" t="s">
        <v>1300</v>
      </c>
      <c r="C395" s="194" t="s">
        <v>2096</v>
      </c>
      <c r="D395" s="195">
        <v>31</v>
      </c>
      <c r="E395" s="195">
        <v>1.2</v>
      </c>
      <c r="F395" s="195">
        <v>29.8</v>
      </c>
      <c r="G395" s="196">
        <v>46079.388888888891</v>
      </c>
      <c r="H395" s="197">
        <v>46083</v>
      </c>
      <c r="I395" s="194"/>
      <c r="J395" s="194" t="s">
        <v>2092</v>
      </c>
      <c r="K395" s="197">
        <v>46083</v>
      </c>
    </row>
    <row r="396" spans="1:11" hidden="1" outlineLevel="1">
      <c r="A396" s="2" t="s">
        <v>2097</v>
      </c>
      <c r="B396" s="193" t="s">
        <v>1300</v>
      </c>
      <c r="C396" s="194" t="s">
        <v>2098</v>
      </c>
      <c r="D396" s="195">
        <v>31</v>
      </c>
      <c r="E396" s="195">
        <v>1.2</v>
      </c>
      <c r="F396" s="195">
        <v>29.8</v>
      </c>
      <c r="G396" s="196">
        <v>46079.570833333331</v>
      </c>
      <c r="H396" s="197">
        <v>46083</v>
      </c>
      <c r="I396" s="194"/>
      <c r="J396" s="194" t="s">
        <v>2092</v>
      </c>
      <c r="K396" s="197">
        <v>46083</v>
      </c>
    </row>
    <row r="397" spans="1:11" hidden="1" outlineLevel="1">
      <c r="A397" s="2" t="s">
        <v>2099</v>
      </c>
      <c r="B397" s="193" t="s">
        <v>1300</v>
      </c>
      <c r="C397" s="194" t="s">
        <v>2100</v>
      </c>
      <c r="D397" s="195">
        <v>62</v>
      </c>
      <c r="E397" s="195">
        <v>2.1</v>
      </c>
      <c r="F397" s="195">
        <v>59.9</v>
      </c>
      <c r="G397" s="196">
        <v>46079.6</v>
      </c>
      <c r="H397" s="197">
        <v>46083</v>
      </c>
      <c r="I397" s="194"/>
      <c r="J397" s="194" t="s">
        <v>2092</v>
      </c>
      <c r="K397" s="197">
        <v>46083</v>
      </c>
    </row>
    <row r="398" spans="1:11" hidden="1" outlineLevel="1">
      <c r="A398" s="2" t="s">
        <v>2101</v>
      </c>
      <c r="B398" s="193" t="s">
        <v>1300</v>
      </c>
      <c r="C398" s="194" t="s">
        <v>2102</v>
      </c>
      <c r="D398" s="195">
        <v>131</v>
      </c>
      <c r="E398" s="195">
        <v>4.0999999999999996</v>
      </c>
      <c r="F398" s="195">
        <v>126.9</v>
      </c>
      <c r="G398" s="196">
        <v>46079.624305555553</v>
      </c>
      <c r="H398" s="197">
        <v>46083</v>
      </c>
      <c r="I398" s="194"/>
      <c r="J398" s="194" t="s">
        <v>2092</v>
      </c>
      <c r="K398" s="197">
        <v>46083</v>
      </c>
    </row>
    <row r="399" spans="1:11" hidden="1" outlineLevel="1">
      <c r="A399" s="2" t="s">
        <v>2103</v>
      </c>
      <c r="B399" s="193" t="s">
        <v>1300</v>
      </c>
      <c r="C399" s="194" t="s">
        <v>2104</v>
      </c>
      <c r="D399" s="195">
        <v>31</v>
      </c>
      <c r="E399" s="195">
        <v>1.2</v>
      </c>
      <c r="F399" s="195">
        <v>29.8</v>
      </c>
      <c r="G399" s="196">
        <v>46079.775000000001</v>
      </c>
      <c r="H399" s="197">
        <v>46083</v>
      </c>
      <c r="I399" s="194"/>
      <c r="J399" s="194" t="s">
        <v>2092</v>
      </c>
      <c r="K399" s="197">
        <v>46083</v>
      </c>
    </row>
    <row r="400" spans="1:11" hidden="1" outlineLevel="1">
      <c r="A400" s="2" t="s">
        <v>2105</v>
      </c>
      <c r="B400" s="193" t="s">
        <v>1300</v>
      </c>
      <c r="C400" s="194" t="s">
        <v>2106</v>
      </c>
      <c r="D400" s="195">
        <v>131</v>
      </c>
      <c r="E400" s="195">
        <v>4.0999999999999996</v>
      </c>
      <c r="F400" s="195">
        <v>126.9</v>
      </c>
      <c r="G400" s="196">
        <v>46079.852777777778</v>
      </c>
      <c r="H400" s="197">
        <v>46083</v>
      </c>
      <c r="I400" s="194"/>
      <c r="J400" s="194" t="s">
        <v>2092</v>
      </c>
      <c r="K400" s="197">
        <v>46083</v>
      </c>
    </row>
    <row r="401" spans="1:11" hidden="1" outlineLevel="1">
      <c r="A401" s="2" t="s">
        <v>2107</v>
      </c>
      <c r="B401" s="193" t="s">
        <v>1300</v>
      </c>
      <c r="C401" s="194" t="s">
        <v>2108</v>
      </c>
      <c r="D401" s="195">
        <v>31</v>
      </c>
      <c r="E401" s="195">
        <v>1.2</v>
      </c>
      <c r="F401" s="195">
        <v>29.8</v>
      </c>
      <c r="G401" s="196">
        <v>46079.897222222222</v>
      </c>
      <c r="H401" s="197">
        <v>46083</v>
      </c>
      <c r="I401" s="194"/>
      <c r="J401" s="194" t="s">
        <v>2092</v>
      </c>
      <c r="K401" s="197">
        <v>46083</v>
      </c>
    </row>
    <row r="402" spans="1:11" hidden="1" outlineLevel="1">
      <c r="A402" s="2" t="s">
        <v>2109</v>
      </c>
      <c r="B402" s="193" t="s">
        <v>1300</v>
      </c>
      <c r="C402" s="194" t="s">
        <v>2110</v>
      </c>
      <c r="D402" s="195">
        <v>131</v>
      </c>
      <c r="E402" s="195">
        <v>4.0999999999999996</v>
      </c>
      <c r="F402" s="195">
        <v>126.9</v>
      </c>
      <c r="G402" s="196">
        <v>46079.914583333331</v>
      </c>
      <c r="H402" s="197">
        <v>46083</v>
      </c>
      <c r="I402" s="194"/>
      <c r="J402" s="194" t="s">
        <v>2092</v>
      </c>
      <c r="K402" s="197">
        <v>46083</v>
      </c>
    </row>
    <row r="403" spans="1:11" hidden="1" outlineLevel="1">
      <c r="A403" s="2" t="s">
        <v>2111</v>
      </c>
      <c r="B403" s="193" t="s">
        <v>1300</v>
      </c>
      <c r="C403" s="194" t="s">
        <v>2112</v>
      </c>
      <c r="D403" s="195">
        <v>31</v>
      </c>
      <c r="E403" s="195">
        <v>1.2</v>
      </c>
      <c r="F403" s="195">
        <v>29.8</v>
      </c>
      <c r="G403" s="196">
        <v>46079.932638888888</v>
      </c>
      <c r="H403" s="197">
        <v>46083</v>
      </c>
      <c r="I403" s="194"/>
      <c r="J403" s="194" t="s">
        <v>2092</v>
      </c>
      <c r="K403" s="197">
        <v>46083</v>
      </c>
    </row>
    <row r="404" spans="1:11" hidden="1" outlineLevel="1">
      <c r="A404" s="2" t="s">
        <v>2113</v>
      </c>
      <c r="B404" s="193" t="s">
        <v>1300</v>
      </c>
      <c r="C404" s="194" t="s">
        <v>2114</v>
      </c>
      <c r="D404" s="222">
        <v>93</v>
      </c>
      <c r="E404" s="222">
        <v>3</v>
      </c>
      <c r="F404" s="222">
        <v>90</v>
      </c>
      <c r="G404" s="196">
        <v>46079.99722222222</v>
      </c>
      <c r="H404" s="197">
        <v>46083</v>
      </c>
      <c r="I404" s="194"/>
      <c r="J404" s="194" t="s">
        <v>2092</v>
      </c>
      <c r="K404" s="197">
        <v>46083</v>
      </c>
    </row>
    <row r="405" spans="1:11" hidden="1" outlineLevel="1">
      <c r="A405" s="2" t="s">
        <v>2115</v>
      </c>
      <c r="B405" s="193" t="s">
        <v>1300</v>
      </c>
      <c r="C405" s="194" t="s">
        <v>2116</v>
      </c>
      <c r="D405" s="195">
        <v>31</v>
      </c>
      <c r="E405" s="195">
        <v>1.2</v>
      </c>
      <c r="F405" s="195">
        <v>29.8</v>
      </c>
      <c r="G405" s="196">
        <v>46080.049305555556</v>
      </c>
      <c r="H405" s="197">
        <v>46084</v>
      </c>
      <c r="I405" s="194"/>
      <c r="J405" s="194" t="s">
        <v>2117</v>
      </c>
      <c r="K405" s="197">
        <v>46084</v>
      </c>
    </row>
    <row r="406" spans="1:11" hidden="1" outlineLevel="1">
      <c r="A406" s="2" t="s">
        <v>2118</v>
      </c>
      <c r="B406" s="193" t="s">
        <v>1300</v>
      </c>
      <c r="C406" s="194" t="s">
        <v>2119</v>
      </c>
      <c r="D406" s="195">
        <v>31</v>
      </c>
      <c r="E406" s="195">
        <v>1.2</v>
      </c>
      <c r="F406" s="195">
        <v>29.8</v>
      </c>
      <c r="G406" s="196">
        <v>46080.054166666669</v>
      </c>
      <c r="H406" s="197">
        <v>46084</v>
      </c>
      <c r="I406" s="194"/>
      <c r="J406" s="194" t="s">
        <v>2117</v>
      </c>
      <c r="K406" s="197">
        <v>46084</v>
      </c>
    </row>
    <row r="407" spans="1:11" hidden="1" outlineLevel="1">
      <c r="A407" s="2" t="s">
        <v>2120</v>
      </c>
      <c r="B407" s="193" t="s">
        <v>1300</v>
      </c>
      <c r="C407" s="194" t="s">
        <v>2121</v>
      </c>
      <c r="D407" s="195">
        <v>31</v>
      </c>
      <c r="E407" s="195">
        <v>1.2</v>
      </c>
      <c r="F407" s="195">
        <v>29.8</v>
      </c>
      <c r="G407" s="196">
        <v>46080.085416666669</v>
      </c>
      <c r="H407" s="197">
        <v>46084</v>
      </c>
      <c r="I407" s="194"/>
      <c r="J407" s="194" t="s">
        <v>2117</v>
      </c>
      <c r="K407" s="197">
        <v>46084</v>
      </c>
    </row>
    <row r="408" spans="1:11" hidden="1" outlineLevel="1">
      <c r="A408" s="2" t="s">
        <v>2122</v>
      </c>
      <c r="B408" s="193" t="s">
        <v>1300</v>
      </c>
      <c r="C408" s="194" t="s">
        <v>2123</v>
      </c>
      <c r="D408" s="195">
        <v>31</v>
      </c>
      <c r="E408" s="195">
        <v>1.2</v>
      </c>
      <c r="F408" s="195">
        <v>29.8</v>
      </c>
      <c r="G408" s="196">
        <v>46080.248611111114</v>
      </c>
      <c r="H408" s="197">
        <v>46084</v>
      </c>
      <c r="I408" s="194"/>
      <c r="J408" s="194" t="s">
        <v>2117</v>
      </c>
      <c r="K408" s="197">
        <v>46084</v>
      </c>
    </row>
    <row r="409" spans="1:11" hidden="1" outlineLevel="1">
      <c r="A409" s="2" t="s">
        <v>2124</v>
      </c>
      <c r="B409" s="193" t="s">
        <v>1300</v>
      </c>
      <c r="C409" s="194" t="s">
        <v>2125</v>
      </c>
      <c r="D409" s="195">
        <v>31</v>
      </c>
      <c r="E409" s="195">
        <v>1.2</v>
      </c>
      <c r="F409" s="195">
        <v>29.8</v>
      </c>
      <c r="G409" s="196">
        <v>46080.574999999997</v>
      </c>
      <c r="H409" s="197">
        <v>46084</v>
      </c>
      <c r="I409" s="194"/>
      <c r="J409" s="194" t="s">
        <v>2117</v>
      </c>
      <c r="K409" s="197">
        <v>46084</v>
      </c>
    </row>
    <row r="410" spans="1:11" hidden="1" outlineLevel="1">
      <c r="A410" s="2" t="s">
        <v>2126</v>
      </c>
      <c r="B410" s="193" t="s">
        <v>1300</v>
      </c>
      <c r="C410" s="194" t="s">
        <v>2127</v>
      </c>
      <c r="D410" s="195">
        <v>262</v>
      </c>
      <c r="E410" s="195">
        <v>7.9</v>
      </c>
      <c r="F410" s="195">
        <v>254.1</v>
      </c>
      <c r="G410" s="196">
        <v>46080.581250000003</v>
      </c>
      <c r="H410" s="197">
        <v>46084</v>
      </c>
      <c r="I410" s="194"/>
      <c r="J410" s="194" t="s">
        <v>2117</v>
      </c>
      <c r="K410" s="197">
        <v>46084</v>
      </c>
    </row>
    <row r="411" spans="1:11" hidden="1" outlineLevel="1">
      <c r="A411" s="2" t="s">
        <v>2128</v>
      </c>
      <c r="B411" s="193" t="s">
        <v>1300</v>
      </c>
      <c r="C411" s="194" t="s">
        <v>2129</v>
      </c>
      <c r="D411" s="195">
        <v>62</v>
      </c>
      <c r="E411" s="195">
        <v>2.1</v>
      </c>
      <c r="F411" s="195">
        <v>59.9</v>
      </c>
      <c r="G411" s="196">
        <v>46080.591666666667</v>
      </c>
      <c r="H411" s="197">
        <v>46084</v>
      </c>
      <c r="I411" s="194"/>
      <c r="J411" s="194" t="s">
        <v>2117</v>
      </c>
      <c r="K411" s="197">
        <v>46084</v>
      </c>
    </row>
    <row r="412" spans="1:11" hidden="1" outlineLevel="1">
      <c r="A412" s="2" t="s">
        <v>2130</v>
      </c>
      <c r="B412" s="193" t="s">
        <v>1300</v>
      </c>
      <c r="C412" s="194" t="s">
        <v>2131</v>
      </c>
      <c r="D412" s="195">
        <v>31</v>
      </c>
      <c r="E412" s="195">
        <v>1.2</v>
      </c>
      <c r="F412" s="195">
        <v>29.8</v>
      </c>
      <c r="G412" s="196">
        <v>46081.004166666666</v>
      </c>
      <c r="H412" s="197">
        <v>46085</v>
      </c>
      <c r="I412" s="194"/>
      <c r="J412" s="194" t="s">
        <v>2132</v>
      </c>
      <c r="K412" s="197">
        <v>46085</v>
      </c>
    </row>
    <row r="413" spans="1:11" hidden="1" outlineLevel="1">
      <c r="A413" s="2" t="s">
        <v>2133</v>
      </c>
      <c r="B413" s="193" t="s">
        <v>1300</v>
      </c>
      <c r="C413" s="194" t="s">
        <v>2134</v>
      </c>
      <c r="D413" s="195">
        <v>31</v>
      </c>
      <c r="E413" s="195">
        <v>1.2</v>
      </c>
      <c r="F413" s="195">
        <v>29.8</v>
      </c>
      <c r="G413" s="196">
        <v>46081.006944444445</v>
      </c>
      <c r="H413" s="197">
        <v>46085</v>
      </c>
      <c r="I413" s="194"/>
      <c r="J413" s="194" t="s">
        <v>2132</v>
      </c>
      <c r="K413" s="197">
        <v>46085</v>
      </c>
    </row>
    <row r="414" spans="1:11" hidden="1" outlineLevel="1">
      <c r="A414" s="2" t="s">
        <v>2135</v>
      </c>
      <c r="B414" s="193" t="s">
        <v>1300</v>
      </c>
      <c r="C414" s="194" t="s">
        <v>2136</v>
      </c>
      <c r="D414" s="195">
        <v>131</v>
      </c>
      <c r="E414" s="195">
        <v>4.0999999999999996</v>
      </c>
      <c r="F414" s="195">
        <v>126.9</v>
      </c>
      <c r="G414" s="196">
        <v>46081.023611111108</v>
      </c>
      <c r="H414" s="197">
        <v>46085</v>
      </c>
      <c r="I414" s="194"/>
      <c r="J414" s="194" t="s">
        <v>2132</v>
      </c>
      <c r="K414" s="197">
        <v>46085</v>
      </c>
    </row>
    <row r="415" spans="1:11" hidden="1" outlineLevel="1">
      <c r="A415" s="2" t="s">
        <v>2137</v>
      </c>
      <c r="B415" s="193" t="s">
        <v>1300</v>
      </c>
      <c r="C415" s="194" t="s">
        <v>2138</v>
      </c>
      <c r="D415" s="195">
        <v>31</v>
      </c>
      <c r="E415" s="195">
        <v>1.2</v>
      </c>
      <c r="F415" s="195">
        <v>29.8</v>
      </c>
      <c r="G415" s="196">
        <v>46081.510416666664</v>
      </c>
      <c r="H415" s="197">
        <v>46085</v>
      </c>
      <c r="I415" s="194"/>
      <c r="J415" s="194" t="s">
        <v>2132</v>
      </c>
      <c r="K415" s="197">
        <v>46085</v>
      </c>
    </row>
    <row r="416" spans="1:11" hidden="1" outlineLevel="1">
      <c r="A416" s="2" t="s">
        <v>2139</v>
      </c>
      <c r="B416" s="193" t="s">
        <v>1300</v>
      </c>
      <c r="C416" s="194" t="s">
        <v>2140</v>
      </c>
      <c r="D416" s="195">
        <v>62</v>
      </c>
      <c r="E416" s="195">
        <v>2.1</v>
      </c>
      <c r="F416" s="195">
        <v>59.9</v>
      </c>
      <c r="G416" s="196">
        <v>46081.62222222222</v>
      </c>
      <c r="H416" s="197">
        <v>46085</v>
      </c>
      <c r="I416" s="194"/>
      <c r="J416" s="194" t="s">
        <v>2132</v>
      </c>
      <c r="K416" s="197">
        <v>46085</v>
      </c>
    </row>
    <row r="417" spans="1:14" hidden="1" outlineLevel="1">
      <c r="A417" s="2" t="s">
        <v>2141</v>
      </c>
      <c r="B417" s="193" t="s">
        <v>1300</v>
      </c>
      <c r="C417" s="194" t="s">
        <v>2142</v>
      </c>
      <c r="D417" s="195">
        <v>31</v>
      </c>
      <c r="E417" s="195">
        <v>1.2</v>
      </c>
      <c r="F417" s="195">
        <v>29.8</v>
      </c>
      <c r="G417" s="196">
        <v>46081.624305555553</v>
      </c>
      <c r="H417" s="197">
        <v>46085</v>
      </c>
      <c r="I417" s="194"/>
      <c r="J417" s="194" t="s">
        <v>2132</v>
      </c>
      <c r="K417" s="197">
        <v>46085</v>
      </c>
      <c r="M417" s="37"/>
      <c r="N417" s="37"/>
    </row>
    <row r="418" spans="1:14" ht="19" hidden="1" outlineLevel="1">
      <c r="A418" s="2" t="s">
        <v>2143</v>
      </c>
      <c r="B418" s="193" t="s">
        <v>1300</v>
      </c>
      <c r="C418" s="194" t="s">
        <v>2144</v>
      </c>
      <c r="D418" s="195">
        <v>93</v>
      </c>
      <c r="E418" s="195">
        <v>3</v>
      </c>
      <c r="F418" s="195">
        <v>90</v>
      </c>
      <c r="G418" s="196">
        <v>46081.629166666666</v>
      </c>
      <c r="H418" s="197">
        <v>46085</v>
      </c>
      <c r="I418" s="194"/>
      <c r="J418" s="194" t="s">
        <v>2132</v>
      </c>
      <c r="K418" s="197">
        <v>46085</v>
      </c>
      <c r="M418" s="251"/>
    </row>
    <row r="419" spans="1:14" hidden="1" outlineLevel="1">
      <c r="A419" s="2" t="s">
        <v>2145</v>
      </c>
      <c r="B419" s="193" t="s">
        <v>1300</v>
      </c>
      <c r="C419" s="194" t="s">
        <v>2146</v>
      </c>
      <c r="D419" s="195">
        <v>31</v>
      </c>
      <c r="E419" s="195">
        <v>1.2</v>
      </c>
      <c r="F419" s="195">
        <v>29.8</v>
      </c>
      <c r="G419" s="196">
        <v>46081.6875</v>
      </c>
      <c r="H419" s="197">
        <v>46085</v>
      </c>
      <c r="I419" s="194"/>
      <c r="J419" s="194" t="s">
        <v>2132</v>
      </c>
      <c r="K419" s="197">
        <v>46085</v>
      </c>
      <c r="M419" s="37"/>
    </row>
    <row r="420" spans="1:14" hidden="1" outlineLevel="1">
      <c r="A420" s="2" t="s">
        <v>2147</v>
      </c>
      <c r="B420" s="193" t="s">
        <v>1300</v>
      </c>
      <c r="C420" s="194" t="s">
        <v>2148</v>
      </c>
      <c r="D420" s="195">
        <v>262</v>
      </c>
      <c r="E420" s="195">
        <v>7.9</v>
      </c>
      <c r="F420" s="195">
        <v>254.1</v>
      </c>
      <c r="G420" s="196">
        <v>46081.697222222225</v>
      </c>
      <c r="H420" s="197">
        <v>46085</v>
      </c>
      <c r="I420" s="194"/>
      <c r="J420" s="194" t="s">
        <v>2132</v>
      </c>
      <c r="K420" s="197">
        <v>46085</v>
      </c>
      <c r="M420" s="252"/>
    </row>
    <row r="421" spans="1:14" hidden="1" outlineLevel="1">
      <c r="A421" s="2" t="s">
        <v>2149</v>
      </c>
      <c r="B421" s="193" t="s">
        <v>1300</v>
      </c>
      <c r="C421" s="194" t="s">
        <v>2150</v>
      </c>
      <c r="D421" s="195">
        <v>31</v>
      </c>
      <c r="E421" s="195">
        <v>1.2</v>
      </c>
      <c r="F421" s="195">
        <v>29.8</v>
      </c>
      <c r="G421" s="196">
        <v>46081.862500000003</v>
      </c>
      <c r="H421" s="197">
        <v>46085</v>
      </c>
      <c r="I421" s="194"/>
      <c r="J421" s="194" t="s">
        <v>2132</v>
      </c>
      <c r="K421" s="197">
        <v>46085</v>
      </c>
      <c r="M421" s="252"/>
    </row>
    <row r="422" spans="1:14" hidden="1" outlineLevel="1">
      <c r="A422" s="2" t="s">
        <v>2151</v>
      </c>
      <c r="B422" s="193" t="s">
        <v>1300</v>
      </c>
      <c r="C422" s="194" t="s">
        <v>2152</v>
      </c>
      <c r="D422" s="222">
        <v>31</v>
      </c>
      <c r="E422" s="222">
        <v>1.2</v>
      </c>
      <c r="F422" s="222">
        <v>29.8</v>
      </c>
      <c r="G422" s="196">
        <v>46081.993750000001</v>
      </c>
      <c r="H422" s="197">
        <v>46085</v>
      </c>
      <c r="I422" s="194"/>
      <c r="J422" s="194" t="s">
        <v>2132</v>
      </c>
      <c r="K422" s="197">
        <v>46085</v>
      </c>
    </row>
    <row r="423" spans="1:14" hidden="1" outlineLevel="1">
      <c r="A423" s="2" t="s">
        <v>2153</v>
      </c>
      <c r="B423" s="241" t="s">
        <v>1300</v>
      </c>
      <c r="C423" s="242" t="s">
        <v>2154</v>
      </c>
      <c r="D423" s="243">
        <v>31</v>
      </c>
      <c r="E423" s="243">
        <v>1.2</v>
      </c>
      <c r="F423" s="243">
        <v>29.8</v>
      </c>
      <c r="G423" s="244">
        <v>46082.022916666669</v>
      </c>
      <c r="H423" s="245">
        <v>46085</v>
      </c>
      <c r="I423" s="242"/>
      <c r="J423" s="242" t="s">
        <v>2132</v>
      </c>
      <c r="K423" s="245">
        <v>46085</v>
      </c>
    </row>
    <row r="424" spans="1:14" hidden="1" outlineLevel="1">
      <c r="A424" s="2" t="s">
        <v>2155</v>
      </c>
      <c r="B424" s="246" t="s">
        <v>1300</v>
      </c>
      <c r="C424" s="247" t="s">
        <v>2156</v>
      </c>
      <c r="D424" s="248">
        <v>31</v>
      </c>
      <c r="E424" s="248">
        <v>1.2</v>
      </c>
      <c r="F424" s="248">
        <v>29.8</v>
      </c>
      <c r="G424" s="249">
        <v>46082.199305555558</v>
      </c>
      <c r="H424" s="250">
        <v>46085</v>
      </c>
      <c r="I424" s="247"/>
      <c r="J424" s="247" t="s">
        <v>2132</v>
      </c>
      <c r="K424" s="250">
        <v>46085</v>
      </c>
    </row>
    <row r="425" spans="1:14" collapsed="1">
      <c r="B425" s="193"/>
      <c r="C425" s="194"/>
      <c r="D425" s="195">
        <f>SUM(D223:D424)</f>
        <v>14340</v>
      </c>
      <c r="E425" s="195">
        <f>SUM(E223:E424)</f>
        <v>478.35999999999967</v>
      </c>
      <c r="F425" s="195"/>
      <c r="G425" s="196"/>
      <c r="H425" s="197"/>
      <c r="I425" s="194"/>
      <c r="J425" s="194"/>
      <c r="K425" s="197"/>
      <c r="M425" s="37">
        <f>D425</f>
        <v>14340</v>
      </c>
      <c r="N425" s="37">
        <f>E425</f>
        <v>478.35999999999967</v>
      </c>
    </row>
    <row r="426" spans="1:14">
      <c r="D426" s="209"/>
      <c r="E426" s="209"/>
      <c r="F426" s="209"/>
    </row>
    <row r="427" spans="1:14">
      <c r="B427" s="397" t="s">
        <v>180</v>
      </c>
      <c r="C427" s="397"/>
      <c r="D427" s="397"/>
      <c r="E427" s="397"/>
      <c r="F427" s="397"/>
      <c r="G427" s="397"/>
      <c r="H427" s="397"/>
      <c r="I427" s="397"/>
      <c r="J427" s="397"/>
      <c r="K427" s="397"/>
    </row>
    <row r="428" spans="1:14" hidden="1" outlineLevel="1">
      <c r="A428" s="2" t="s">
        <v>2157</v>
      </c>
      <c r="B428" s="208" t="s">
        <v>1300</v>
      </c>
      <c r="C428" s="2" t="s">
        <v>2158</v>
      </c>
      <c r="D428" s="63">
        <v>31</v>
      </c>
      <c r="E428" s="63">
        <v>1.2</v>
      </c>
      <c r="F428" s="63">
        <v>29.8</v>
      </c>
      <c r="G428" s="210">
        <v>46082.32916666667</v>
      </c>
      <c r="H428" s="211">
        <v>46085</v>
      </c>
      <c r="J428" s="2" t="s">
        <v>2132</v>
      </c>
      <c r="K428" s="211">
        <v>46085</v>
      </c>
    </row>
    <row r="429" spans="1:14" hidden="1" outlineLevel="1">
      <c r="A429" s="2" t="s">
        <v>2159</v>
      </c>
      <c r="B429" s="208" t="s">
        <v>1300</v>
      </c>
      <c r="C429" s="2" t="s">
        <v>2160</v>
      </c>
      <c r="D429" s="63">
        <v>131</v>
      </c>
      <c r="E429" s="63">
        <v>4.0999999999999996</v>
      </c>
      <c r="F429" s="63">
        <v>126.9</v>
      </c>
      <c r="G429" s="210">
        <v>46082.593055555553</v>
      </c>
      <c r="H429" s="211">
        <v>46085</v>
      </c>
      <c r="J429" s="2" t="s">
        <v>2132</v>
      </c>
      <c r="K429" s="211">
        <v>46085</v>
      </c>
    </row>
    <row r="430" spans="1:14" hidden="1" outlineLevel="1">
      <c r="A430" s="2" t="s">
        <v>2161</v>
      </c>
      <c r="B430" s="208" t="s">
        <v>1300</v>
      </c>
      <c r="C430" s="2" t="s">
        <v>2162</v>
      </c>
      <c r="D430" s="63">
        <v>31</v>
      </c>
      <c r="E430" s="63">
        <v>1.2</v>
      </c>
      <c r="F430" s="63">
        <v>29.8</v>
      </c>
      <c r="G430" s="210">
        <v>46082.595833333333</v>
      </c>
      <c r="H430" s="211">
        <v>46085</v>
      </c>
      <c r="J430" s="2" t="s">
        <v>2132</v>
      </c>
      <c r="K430" s="211">
        <v>46085</v>
      </c>
    </row>
    <row r="431" spans="1:14" hidden="1" outlineLevel="1">
      <c r="A431" s="2" t="s">
        <v>2163</v>
      </c>
      <c r="B431" s="208" t="s">
        <v>1300</v>
      </c>
      <c r="C431" s="2" t="s">
        <v>2164</v>
      </c>
      <c r="D431" s="63">
        <v>31</v>
      </c>
      <c r="E431" s="63">
        <v>1.2</v>
      </c>
      <c r="F431" s="63">
        <v>29.8</v>
      </c>
      <c r="G431" s="210">
        <v>46082.658333333333</v>
      </c>
      <c r="H431" s="211">
        <v>46085</v>
      </c>
      <c r="J431" s="2" t="s">
        <v>2132</v>
      </c>
      <c r="K431" s="211">
        <v>46085</v>
      </c>
    </row>
    <row r="432" spans="1:14" hidden="1" outlineLevel="1">
      <c r="A432" s="2" t="s">
        <v>2165</v>
      </c>
      <c r="B432" s="208" t="s">
        <v>1300</v>
      </c>
      <c r="C432" s="2" t="s">
        <v>2166</v>
      </c>
      <c r="D432" s="63">
        <v>31</v>
      </c>
      <c r="E432" s="63">
        <v>1.2</v>
      </c>
      <c r="F432" s="63">
        <v>29.8</v>
      </c>
      <c r="G432" s="210">
        <v>46082.67083333333</v>
      </c>
      <c r="H432" s="211">
        <v>46085</v>
      </c>
      <c r="J432" s="2" t="s">
        <v>2132</v>
      </c>
      <c r="K432" s="211">
        <v>46085</v>
      </c>
    </row>
    <row r="433" spans="1:11" hidden="1" outlineLevel="1">
      <c r="A433" s="2" t="s">
        <v>2167</v>
      </c>
      <c r="B433" s="208" t="s">
        <v>1300</v>
      </c>
      <c r="C433" s="2" t="s">
        <v>2168</v>
      </c>
      <c r="D433" s="63">
        <v>62</v>
      </c>
      <c r="E433" s="63">
        <v>2.1</v>
      </c>
      <c r="F433" s="63">
        <v>59.9</v>
      </c>
      <c r="G433" s="210">
        <v>46082.696527777778</v>
      </c>
      <c r="H433" s="211">
        <v>46085</v>
      </c>
      <c r="J433" s="2" t="s">
        <v>2132</v>
      </c>
      <c r="K433" s="211">
        <v>46085</v>
      </c>
    </row>
    <row r="434" spans="1:11" hidden="1" outlineLevel="1">
      <c r="A434" s="2" t="s">
        <v>2169</v>
      </c>
      <c r="B434" s="208" t="s">
        <v>1300</v>
      </c>
      <c r="C434" s="2" t="s">
        <v>2170</v>
      </c>
      <c r="D434" s="63">
        <v>31</v>
      </c>
      <c r="E434" s="63">
        <v>1.2</v>
      </c>
      <c r="F434" s="63">
        <v>29.8</v>
      </c>
      <c r="G434" s="210">
        <v>46082.71597222222</v>
      </c>
      <c r="H434" s="211">
        <v>46085</v>
      </c>
      <c r="J434" s="2" t="s">
        <v>2132</v>
      </c>
      <c r="K434" s="211">
        <v>46085</v>
      </c>
    </row>
    <row r="435" spans="1:11" hidden="1" outlineLevel="1">
      <c r="A435" s="2" t="s">
        <v>2171</v>
      </c>
      <c r="B435" s="208" t="s">
        <v>1300</v>
      </c>
      <c r="C435" s="2" t="s">
        <v>2172</v>
      </c>
      <c r="D435" s="63">
        <v>93</v>
      </c>
      <c r="E435" s="63">
        <v>3</v>
      </c>
      <c r="F435" s="63">
        <v>90</v>
      </c>
      <c r="G435" s="210">
        <v>46082.755555555559</v>
      </c>
      <c r="H435" s="211">
        <v>46085</v>
      </c>
      <c r="J435" s="2" t="s">
        <v>2132</v>
      </c>
      <c r="K435" s="211">
        <v>46085</v>
      </c>
    </row>
    <row r="436" spans="1:11" hidden="1" outlineLevel="1">
      <c r="A436" s="2" t="s">
        <v>2173</v>
      </c>
      <c r="B436" s="208" t="s">
        <v>1300</v>
      </c>
      <c r="C436" s="2" t="s">
        <v>2174</v>
      </c>
      <c r="D436" s="63">
        <v>31</v>
      </c>
      <c r="E436" s="63">
        <v>1.2</v>
      </c>
      <c r="F436" s="63">
        <v>29.8</v>
      </c>
      <c r="G436" s="210">
        <v>46082.88958333333</v>
      </c>
      <c r="H436" s="211">
        <v>46085</v>
      </c>
      <c r="J436" s="2" t="s">
        <v>2132</v>
      </c>
      <c r="K436" s="211">
        <v>46085</v>
      </c>
    </row>
    <row r="437" spans="1:11" hidden="1" outlineLevel="1">
      <c r="A437" s="2" t="s">
        <v>2175</v>
      </c>
      <c r="B437" s="208" t="s">
        <v>1300</v>
      </c>
      <c r="C437" s="2" t="s">
        <v>2176</v>
      </c>
      <c r="D437" s="63">
        <v>31</v>
      </c>
      <c r="E437" s="63">
        <v>1.2</v>
      </c>
      <c r="F437" s="63">
        <v>29.8</v>
      </c>
      <c r="G437" s="210">
        <v>46082.948611111111</v>
      </c>
      <c r="H437" s="211">
        <v>46085</v>
      </c>
      <c r="J437" s="2" t="s">
        <v>2132</v>
      </c>
      <c r="K437" s="211">
        <v>46085</v>
      </c>
    </row>
    <row r="438" spans="1:11" hidden="1" outlineLevel="1">
      <c r="A438" s="2" t="s">
        <v>2177</v>
      </c>
      <c r="B438" s="208" t="s">
        <v>1300</v>
      </c>
      <c r="C438" s="2" t="s">
        <v>2178</v>
      </c>
      <c r="D438" s="63">
        <v>31</v>
      </c>
      <c r="E438" s="63">
        <v>1.2</v>
      </c>
      <c r="F438" s="63">
        <v>29.8</v>
      </c>
      <c r="G438" s="210">
        <v>46083.025000000001</v>
      </c>
      <c r="H438" s="211">
        <v>46085</v>
      </c>
      <c r="J438" s="2" t="s">
        <v>2132</v>
      </c>
      <c r="K438" s="211">
        <v>46085</v>
      </c>
    </row>
    <row r="439" spans="1:11" hidden="1" outlineLevel="1">
      <c r="A439" s="2" t="s">
        <v>2179</v>
      </c>
      <c r="B439" s="208" t="s">
        <v>1300</v>
      </c>
      <c r="C439" s="2" t="s">
        <v>2180</v>
      </c>
      <c r="D439" s="63">
        <v>100</v>
      </c>
      <c r="E439" s="63">
        <v>3.2</v>
      </c>
      <c r="F439" s="63">
        <v>96.8</v>
      </c>
      <c r="G439" s="210">
        <v>46083.061805555553</v>
      </c>
      <c r="H439" s="211">
        <v>46085</v>
      </c>
      <c r="J439" s="2" t="s">
        <v>2132</v>
      </c>
      <c r="K439" s="211">
        <v>46085</v>
      </c>
    </row>
    <row r="440" spans="1:11" hidden="1" outlineLevel="1">
      <c r="A440" s="2" t="s">
        <v>2181</v>
      </c>
      <c r="B440" s="208" t="s">
        <v>1300</v>
      </c>
      <c r="C440" s="2" t="s">
        <v>2182</v>
      </c>
      <c r="D440" s="63">
        <v>62</v>
      </c>
      <c r="E440" s="63">
        <v>2.1</v>
      </c>
      <c r="F440" s="63">
        <v>59.9</v>
      </c>
      <c r="G440" s="210">
        <v>46083.147916666669</v>
      </c>
      <c r="H440" s="211">
        <v>46085</v>
      </c>
      <c r="J440" s="2" t="s">
        <v>2132</v>
      </c>
      <c r="K440" s="211">
        <v>46085</v>
      </c>
    </row>
    <row r="441" spans="1:11" hidden="1" outlineLevel="1">
      <c r="A441" s="2" t="s">
        <v>2183</v>
      </c>
      <c r="B441" s="208" t="s">
        <v>1300</v>
      </c>
      <c r="C441" s="2" t="s">
        <v>2184</v>
      </c>
      <c r="D441" s="63">
        <v>31</v>
      </c>
      <c r="E441" s="63">
        <v>1.2</v>
      </c>
      <c r="F441" s="63">
        <v>29.8</v>
      </c>
      <c r="G441" s="210">
        <v>46083.487500000003</v>
      </c>
      <c r="H441" s="211">
        <v>46085</v>
      </c>
      <c r="J441" s="2" t="s">
        <v>2132</v>
      </c>
      <c r="K441" s="211">
        <v>46085</v>
      </c>
    </row>
    <row r="442" spans="1:11" hidden="1" outlineLevel="1">
      <c r="A442" s="2" t="s">
        <v>2185</v>
      </c>
      <c r="B442" s="208" t="s">
        <v>1300</v>
      </c>
      <c r="C442" s="2" t="s">
        <v>2186</v>
      </c>
      <c r="D442" s="63">
        <v>262</v>
      </c>
      <c r="E442" s="63">
        <v>7.9</v>
      </c>
      <c r="F442" s="63">
        <v>254.1</v>
      </c>
      <c r="G442" s="210">
        <v>46083.511111111111</v>
      </c>
      <c r="H442" s="211">
        <v>46085</v>
      </c>
      <c r="J442" s="2" t="s">
        <v>2132</v>
      </c>
      <c r="K442" s="211">
        <v>46085</v>
      </c>
    </row>
    <row r="443" spans="1:11" hidden="1" outlineLevel="1">
      <c r="A443" s="2" t="s">
        <v>2187</v>
      </c>
      <c r="B443" s="208" t="s">
        <v>1300</v>
      </c>
      <c r="C443" s="2" t="s">
        <v>2188</v>
      </c>
      <c r="D443" s="63">
        <v>31</v>
      </c>
      <c r="E443" s="63">
        <v>1.2</v>
      </c>
      <c r="F443" s="63">
        <v>29.8</v>
      </c>
      <c r="G443" s="210">
        <v>46083.597222222219</v>
      </c>
      <c r="H443" s="211">
        <v>46085</v>
      </c>
      <c r="J443" s="2" t="s">
        <v>2132</v>
      </c>
      <c r="K443" s="211">
        <v>46085</v>
      </c>
    </row>
    <row r="444" spans="1:11" hidden="1" outlineLevel="1">
      <c r="A444" s="2" t="s">
        <v>2189</v>
      </c>
      <c r="B444" s="208" t="s">
        <v>1300</v>
      </c>
      <c r="C444" s="2" t="s">
        <v>2190</v>
      </c>
      <c r="D444" s="63">
        <v>62</v>
      </c>
      <c r="E444" s="63">
        <v>2.1</v>
      </c>
      <c r="F444" s="63">
        <v>59.9</v>
      </c>
      <c r="G444" s="210">
        <v>46083.600694444445</v>
      </c>
      <c r="H444" s="211">
        <v>46085</v>
      </c>
      <c r="J444" s="2" t="s">
        <v>2132</v>
      </c>
      <c r="K444" s="211">
        <v>46085</v>
      </c>
    </row>
    <row r="445" spans="1:11" hidden="1" outlineLevel="1">
      <c r="A445" s="2" t="s">
        <v>2191</v>
      </c>
      <c r="B445" s="208" t="s">
        <v>1300</v>
      </c>
      <c r="C445" s="2" t="s">
        <v>2192</v>
      </c>
      <c r="D445" s="63">
        <v>31</v>
      </c>
      <c r="E445" s="63">
        <v>1.2</v>
      </c>
      <c r="F445" s="63">
        <v>29.8</v>
      </c>
      <c r="G445" s="210">
        <v>46083.677083333336</v>
      </c>
      <c r="H445" s="211">
        <v>46085</v>
      </c>
      <c r="J445" s="2" t="s">
        <v>2132</v>
      </c>
      <c r="K445" s="211">
        <v>46085</v>
      </c>
    </row>
    <row r="446" spans="1:11" hidden="1" outlineLevel="1">
      <c r="A446" s="2" t="s">
        <v>2193</v>
      </c>
      <c r="B446" s="208" t="s">
        <v>1300</v>
      </c>
      <c r="C446" s="2" t="s">
        <v>2194</v>
      </c>
      <c r="D446" s="63">
        <v>31</v>
      </c>
      <c r="E446" s="63">
        <v>1.2</v>
      </c>
      <c r="F446" s="63">
        <v>29.8</v>
      </c>
      <c r="G446" s="210">
        <v>46083.738888888889</v>
      </c>
      <c r="H446" s="211">
        <v>46085</v>
      </c>
      <c r="J446" s="2" t="s">
        <v>2132</v>
      </c>
      <c r="K446" s="211">
        <v>46085</v>
      </c>
    </row>
    <row r="447" spans="1:11" hidden="1" outlineLevel="1">
      <c r="A447" s="2" t="s">
        <v>2195</v>
      </c>
      <c r="B447" s="208" t="s">
        <v>1300</v>
      </c>
      <c r="C447" s="2" t="s">
        <v>2196</v>
      </c>
      <c r="D447" s="63">
        <v>31</v>
      </c>
      <c r="E447" s="63">
        <v>1.2</v>
      </c>
      <c r="F447" s="63">
        <v>29.8</v>
      </c>
      <c r="G447" s="210">
        <v>46083.769444444442</v>
      </c>
      <c r="H447" s="211">
        <v>46085</v>
      </c>
      <c r="J447" s="2" t="s">
        <v>2132</v>
      </c>
      <c r="K447" s="211">
        <v>46085</v>
      </c>
    </row>
    <row r="448" spans="1:11" hidden="1" outlineLevel="1">
      <c r="A448" s="2" t="s">
        <v>2197</v>
      </c>
      <c r="B448" s="208" t="s">
        <v>1300</v>
      </c>
      <c r="C448" s="2" t="s">
        <v>2198</v>
      </c>
      <c r="D448" s="63">
        <v>62</v>
      </c>
      <c r="E448" s="63">
        <v>2.1</v>
      </c>
      <c r="F448" s="63">
        <v>59.9</v>
      </c>
      <c r="G448" s="210">
        <v>46083.77847222222</v>
      </c>
      <c r="H448" s="211">
        <v>46085</v>
      </c>
      <c r="J448" s="2" t="s">
        <v>2132</v>
      </c>
      <c r="K448" s="211">
        <v>46085</v>
      </c>
    </row>
    <row r="449" spans="1:11" hidden="1" outlineLevel="1">
      <c r="A449" s="2" t="s">
        <v>2199</v>
      </c>
      <c r="B449" s="208" t="s">
        <v>1300</v>
      </c>
      <c r="C449" s="2" t="s">
        <v>2200</v>
      </c>
      <c r="D449" s="63">
        <v>62</v>
      </c>
      <c r="E449" s="63">
        <v>2.1</v>
      </c>
      <c r="F449" s="63">
        <v>59.9</v>
      </c>
      <c r="G449" s="210">
        <v>46083.797222222223</v>
      </c>
      <c r="H449" s="211">
        <v>46085</v>
      </c>
      <c r="J449" s="2" t="s">
        <v>2132</v>
      </c>
      <c r="K449" s="211">
        <v>46085</v>
      </c>
    </row>
    <row r="450" spans="1:11" hidden="1" outlineLevel="1">
      <c r="A450" s="2" t="s">
        <v>2201</v>
      </c>
      <c r="B450" s="208" t="s">
        <v>1300</v>
      </c>
      <c r="C450" s="2" t="s">
        <v>2202</v>
      </c>
      <c r="D450" s="63">
        <v>93</v>
      </c>
      <c r="E450" s="63">
        <v>3</v>
      </c>
      <c r="F450" s="63">
        <v>90</v>
      </c>
      <c r="G450" s="210">
        <v>46083.803472222222</v>
      </c>
      <c r="H450" s="211">
        <v>46085</v>
      </c>
      <c r="J450" s="2" t="s">
        <v>2132</v>
      </c>
      <c r="K450" s="211">
        <v>46085</v>
      </c>
    </row>
    <row r="451" spans="1:11" hidden="1" outlineLevel="1">
      <c r="A451" s="2" t="s">
        <v>2203</v>
      </c>
      <c r="B451" s="208" t="s">
        <v>1300</v>
      </c>
      <c r="C451" s="2" t="s">
        <v>2204</v>
      </c>
      <c r="D451" s="63">
        <v>31</v>
      </c>
      <c r="E451" s="63">
        <v>1.2</v>
      </c>
      <c r="F451" s="63">
        <v>29.8</v>
      </c>
      <c r="G451" s="210">
        <v>46084.025694444441</v>
      </c>
      <c r="H451" s="211">
        <v>46086</v>
      </c>
      <c r="J451" s="2" t="s">
        <v>2205</v>
      </c>
      <c r="K451" s="211">
        <v>46086</v>
      </c>
    </row>
    <row r="452" spans="1:11" hidden="1" outlineLevel="1">
      <c r="A452" s="2" t="s">
        <v>2206</v>
      </c>
      <c r="B452" s="208" t="s">
        <v>1300</v>
      </c>
      <c r="C452" s="2" t="s">
        <v>2207</v>
      </c>
      <c r="D452" s="63">
        <v>31</v>
      </c>
      <c r="E452" s="63">
        <v>1.2</v>
      </c>
      <c r="F452" s="63">
        <v>29.8</v>
      </c>
      <c r="G452" s="210">
        <v>46084.027777777781</v>
      </c>
      <c r="H452" s="211">
        <v>46086</v>
      </c>
      <c r="J452" s="2" t="s">
        <v>2205</v>
      </c>
      <c r="K452" s="211">
        <v>46086</v>
      </c>
    </row>
    <row r="453" spans="1:11" hidden="1" outlineLevel="1">
      <c r="A453" s="2" t="s">
        <v>2208</v>
      </c>
      <c r="B453" s="208" t="s">
        <v>1300</v>
      </c>
      <c r="C453" s="2" t="s">
        <v>2209</v>
      </c>
      <c r="D453" s="63">
        <v>31</v>
      </c>
      <c r="E453" s="63">
        <v>1.2</v>
      </c>
      <c r="F453" s="63">
        <v>29.8</v>
      </c>
      <c r="G453" s="210">
        <v>46084.103472222225</v>
      </c>
      <c r="H453" s="211">
        <v>46086</v>
      </c>
      <c r="J453" s="2" t="s">
        <v>2205</v>
      </c>
      <c r="K453" s="211">
        <v>46086</v>
      </c>
    </row>
    <row r="454" spans="1:11" hidden="1" outlineLevel="1">
      <c r="A454" s="2" t="s">
        <v>2210</v>
      </c>
      <c r="B454" s="208" t="s">
        <v>1300</v>
      </c>
      <c r="C454" s="2" t="s">
        <v>2211</v>
      </c>
      <c r="D454" s="63">
        <v>131</v>
      </c>
      <c r="E454" s="63">
        <v>4.0999999999999996</v>
      </c>
      <c r="F454" s="63">
        <v>126.9</v>
      </c>
      <c r="G454" s="210">
        <v>46084.125694444447</v>
      </c>
      <c r="H454" s="211">
        <v>46086</v>
      </c>
      <c r="J454" s="2" t="s">
        <v>2205</v>
      </c>
      <c r="K454" s="211">
        <v>46086</v>
      </c>
    </row>
    <row r="455" spans="1:11" hidden="1" outlineLevel="1">
      <c r="A455" s="2" t="s">
        <v>2212</v>
      </c>
      <c r="B455" s="208" t="s">
        <v>1300</v>
      </c>
      <c r="C455" s="2" t="s">
        <v>2213</v>
      </c>
      <c r="D455" s="63">
        <v>131</v>
      </c>
      <c r="E455" s="63">
        <v>4.0999999999999996</v>
      </c>
      <c r="F455" s="63">
        <v>126.9</v>
      </c>
      <c r="G455" s="210">
        <v>46084.508333333331</v>
      </c>
      <c r="H455" s="211">
        <v>46086</v>
      </c>
      <c r="J455" s="2" t="s">
        <v>2205</v>
      </c>
      <c r="K455" s="211">
        <v>46086</v>
      </c>
    </row>
    <row r="456" spans="1:11" hidden="1" outlineLevel="1">
      <c r="A456" s="2" t="s">
        <v>2214</v>
      </c>
      <c r="B456" s="208" t="s">
        <v>1300</v>
      </c>
      <c r="C456" s="2" t="s">
        <v>2215</v>
      </c>
      <c r="D456" s="63">
        <v>62</v>
      </c>
      <c r="E456" s="63">
        <v>2.1</v>
      </c>
      <c r="F456" s="63">
        <v>59.9</v>
      </c>
      <c r="G456" s="210">
        <v>46084.515972222223</v>
      </c>
      <c r="H456" s="211">
        <v>46086</v>
      </c>
      <c r="J456" s="2" t="s">
        <v>2205</v>
      </c>
      <c r="K456" s="211">
        <v>46086</v>
      </c>
    </row>
    <row r="457" spans="1:11" hidden="1" outlineLevel="1">
      <c r="A457" s="2" t="s">
        <v>2216</v>
      </c>
      <c r="B457" s="208" t="s">
        <v>1300</v>
      </c>
      <c r="C457" s="2" t="s">
        <v>2217</v>
      </c>
      <c r="D457" s="63">
        <v>262</v>
      </c>
      <c r="E457" s="63">
        <v>7.9</v>
      </c>
      <c r="F457" s="63">
        <v>254.1</v>
      </c>
      <c r="G457" s="210">
        <v>46084.57916666667</v>
      </c>
      <c r="H457" s="211">
        <v>46086</v>
      </c>
      <c r="J457" s="2" t="s">
        <v>2205</v>
      </c>
      <c r="K457" s="211">
        <v>46086</v>
      </c>
    </row>
    <row r="458" spans="1:11" hidden="1" outlineLevel="1">
      <c r="A458" s="2" t="s">
        <v>2218</v>
      </c>
      <c r="B458" s="208" t="s">
        <v>1300</v>
      </c>
      <c r="C458" s="2" t="s">
        <v>2219</v>
      </c>
      <c r="D458" s="63">
        <v>100</v>
      </c>
      <c r="E458" s="63">
        <v>3.2</v>
      </c>
      <c r="F458" s="63">
        <v>96.8</v>
      </c>
      <c r="G458" s="210">
        <v>46084.619444444441</v>
      </c>
      <c r="H458" s="211">
        <v>46086</v>
      </c>
      <c r="J458" s="2" t="s">
        <v>2205</v>
      </c>
      <c r="K458" s="211">
        <v>46086</v>
      </c>
    </row>
    <row r="459" spans="1:11" hidden="1" outlineLevel="1">
      <c r="A459" s="2" t="s">
        <v>2220</v>
      </c>
      <c r="B459" s="208" t="s">
        <v>1300</v>
      </c>
      <c r="C459" s="2" t="s">
        <v>2221</v>
      </c>
      <c r="D459" s="63">
        <v>62</v>
      </c>
      <c r="E459" s="63">
        <v>2.1</v>
      </c>
      <c r="F459" s="63">
        <v>59.9</v>
      </c>
      <c r="G459" s="210">
        <v>46084.654861111114</v>
      </c>
      <c r="H459" s="211">
        <v>46086</v>
      </c>
      <c r="J459" s="2" t="s">
        <v>2205</v>
      </c>
      <c r="K459" s="211">
        <v>46086</v>
      </c>
    </row>
    <row r="460" spans="1:11" s="230" customFormat="1" hidden="1" outlineLevel="1">
      <c r="A460" s="230" t="s">
        <v>2222</v>
      </c>
      <c r="B460" s="231" t="s">
        <v>1304</v>
      </c>
      <c r="C460" s="230" t="s">
        <v>2066</v>
      </c>
      <c r="D460" s="232">
        <v>-100</v>
      </c>
      <c r="E460" s="232">
        <v>0</v>
      </c>
      <c r="F460" s="232">
        <v>-100</v>
      </c>
      <c r="G460" s="233">
        <v>46084.67291666667</v>
      </c>
      <c r="H460" s="234">
        <v>46084.67291666667</v>
      </c>
      <c r="I460" s="230" t="s">
        <v>1305</v>
      </c>
      <c r="J460" s="230" t="s">
        <v>2132</v>
      </c>
      <c r="K460" s="234">
        <v>46085</v>
      </c>
    </row>
    <row r="461" spans="1:11" hidden="1" outlineLevel="1">
      <c r="A461" s="2" t="s">
        <v>2223</v>
      </c>
      <c r="B461" s="208" t="s">
        <v>1300</v>
      </c>
      <c r="C461" s="2" t="s">
        <v>2224</v>
      </c>
      <c r="D461" s="63">
        <v>31</v>
      </c>
      <c r="E461" s="63">
        <v>1.2</v>
      </c>
      <c r="F461" s="63">
        <v>29.8</v>
      </c>
      <c r="G461" s="210">
        <v>46084.732638888891</v>
      </c>
      <c r="H461" s="211">
        <v>46086</v>
      </c>
      <c r="J461" s="2" t="s">
        <v>2205</v>
      </c>
      <c r="K461" s="211">
        <v>46086</v>
      </c>
    </row>
    <row r="462" spans="1:11" hidden="1" outlineLevel="1">
      <c r="A462" s="2" t="s">
        <v>2225</v>
      </c>
      <c r="B462" s="208" t="s">
        <v>1300</v>
      </c>
      <c r="C462" s="2" t="s">
        <v>2226</v>
      </c>
      <c r="D462" s="63">
        <v>131</v>
      </c>
      <c r="E462" s="63">
        <v>4.0999999999999996</v>
      </c>
      <c r="F462" s="63">
        <v>126.9</v>
      </c>
      <c r="G462" s="210">
        <v>46084.861111111109</v>
      </c>
      <c r="H462" s="211">
        <v>46086</v>
      </c>
      <c r="J462" s="2" t="s">
        <v>2205</v>
      </c>
      <c r="K462" s="211">
        <v>46086</v>
      </c>
    </row>
    <row r="463" spans="1:11" hidden="1" outlineLevel="1">
      <c r="A463" s="2" t="s">
        <v>2227</v>
      </c>
      <c r="B463" s="208" t="s">
        <v>1300</v>
      </c>
      <c r="C463" s="2" t="s">
        <v>2228</v>
      </c>
      <c r="D463" s="63">
        <v>31</v>
      </c>
      <c r="E463" s="63">
        <v>1.2</v>
      </c>
      <c r="F463" s="63">
        <v>29.8</v>
      </c>
      <c r="G463" s="210">
        <v>46084.921527777777</v>
      </c>
      <c r="H463" s="211">
        <v>46086</v>
      </c>
      <c r="J463" s="2" t="s">
        <v>2205</v>
      </c>
      <c r="K463" s="211">
        <v>46086</v>
      </c>
    </row>
    <row r="464" spans="1:11" hidden="1" outlineLevel="1">
      <c r="A464" s="2" t="s">
        <v>2229</v>
      </c>
      <c r="B464" s="208" t="s">
        <v>1300</v>
      </c>
      <c r="C464" s="2" t="s">
        <v>2230</v>
      </c>
      <c r="D464" s="63">
        <v>62</v>
      </c>
      <c r="E464" s="63">
        <v>2.1</v>
      </c>
      <c r="F464" s="63">
        <v>59.9</v>
      </c>
      <c r="G464" s="210">
        <v>46084.95416666667</v>
      </c>
      <c r="H464" s="211">
        <v>46086</v>
      </c>
      <c r="J464" s="2" t="s">
        <v>2205</v>
      </c>
      <c r="K464" s="211">
        <v>46086</v>
      </c>
    </row>
    <row r="465" spans="1:11" hidden="1" outlineLevel="1">
      <c r="A465" s="2" t="s">
        <v>2231</v>
      </c>
      <c r="B465" s="208" t="s">
        <v>1300</v>
      </c>
      <c r="C465" s="2" t="s">
        <v>2232</v>
      </c>
      <c r="D465" s="63">
        <v>100</v>
      </c>
      <c r="E465" s="63">
        <v>3.2</v>
      </c>
      <c r="F465" s="63">
        <v>96.8</v>
      </c>
      <c r="G465" s="210">
        <v>46084.992361111108</v>
      </c>
      <c r="H465" s="211">
        <v>46086</v>
      </c>
      <c r="J465" s="2" t="s">
        <v>2205</v>
      </c>
      <c r="K465" s="211">
        <v>46086</v>
      </c>
    </row>
    <row r="466" spans="1:11" hidden="1" outlineLevel="1">
      <c r="A466" s="2" t="s">
        <v>2233</v>
      </c>
      <c r="B466" s="208" t="s">
        <v>1300</v>
      </c>
      <c r="C466" s="2" t="s">
        <v>2234</v>
      </c>
      <c r="D466" s="63">
        <v>62</v>
      </c>
      <c r="E466" s="63">
        <v>2.1</v>
      </c>
      <c r="F466" s="63">
        <v>59.9</v>
      </c>
      <c r="G466" s="210">
        <v>46084.995138888888</v>
      </c>
      <c r="H466" s="211">
        <v>46086</v>
      </c>
      <c r="J466" s="2" t="s">
        <v>2205</v>
      </c>
      <c r="K466" s="211">
        <v>46086</v>
      </c>
    </row>
    <row r="467" spans="1:11" hidden="1" outlineLevel="1">
      <c r="A467" s="2" t="s">
        <v>2235</v>
      </c>
      <c r="B467" s="208" t="s">
        <v>1300</v>
      </c>
      <c r="C467" s="2" t="s">
        <v>2236</v>
      </c>
      <c r="D467" s="63">
        <v>31</v>
      </c>
      <c r="E467" s="63">
        <v>1.2</v>
      </c>
      <c r="F467" s="63">
        <v>29.8</v>
      </c>
      <c r="G467" s="210">
        <v>46085.114583333336</v>
      </c>
      <c r="H467" s="211">
        <v>46087</v>
      </c>
      <c r="J467" s="2" t="s">
        <v>2237</v>
      </c>
      <c r="K467" s="211">
        <v>46087</v>
      </c>
    </row>
    <row r="468" spans="1:11" hidden="1" outlineLevel="1">
      <c r="A468" s="2" t="s">
        <v>2238</v>
      </c>
      <c r="B468" s="208" t="s">
        <v>1300</v>
      </c>
      <c r="C468" s="2" t="s">
        <v>2239</v>
      </c>
      <c r="D468" s="63">
        <v>131</v>
      </c>
      <c r="E468" s="63">
        <v>4.0999999999999996</v>
      </c>
      <c r="F468" s="63">
        <v>126.9</v>
      </c>
      <c r="G468" s="210">
        <v>46085.184027777781</v>
      </c>
      <c r="H468" s="211">
        <v>46087</v>
      </c>
      <c r="J468" s="2" t="s">
        <v>2237</v>
      </c>
      <c r="K468" s="211">
        <v>46087</v>
      </c>
    </row>
    <row r="469" spans="1:11" hidden="1" outlineLevel="1">
      <c r="A469" s="2" t="s">
        <v>2240</v>
      </c>
      <c r="B469" s="208" t="s">
        <v>1300</v>
      </c>
      <c r="C469" s="2" t="s">
        <v>2241</v>
      </c>
      <c r="D469" s="63">
        <v>31</v>
      </c>
      <c r="E469" s="63">
        <v>1.2</v>
      </c>
      <c r="F469" s="63">
        <v>29.8</v>
      </c>
      <c r="G469" s="210">
        <v>46085.632638888892</v>
      </c>
      <c r="H469" s="211">
        <v>46087</v>
      </c>
      <c r="J469" s="2" t="s">
        <v>2237</v>
      </c>
      <c r="K469" s="211">
        <v>46087</v>
      </c>
    </row>
    <row r="470" spans="1:11" hidden="1" outlineLevel="1">
      <c r="A470" s="2" t="s">
        <v>2242</v>
      </c>
      <c r="B470" s="208" t="s">
        <v>1300</v>
      </c>
      <c r="C470" s="2" t="s">
        <v>2243</v>
      </c>
      <c r="D470" s="63">
        <v>62</v>
      </c>
      <c r="E470" s="63">
        <v>2.1</v>
      </c>
      <c r="F470" s="63">
        <v>59.9</v>
      </c>
      <c r="G470" s="210">
        <v>46086.043055555558</v>
      </c>
      <c r="H470" s="211">
        <v>46090</v>
      </c>
      <c r="J470" s="2" t="s">
        <v>2244</v>
      </c>
      <c r="K470" s="211">
        <v>46090</v>
      </c>
    </row>
    <row r="471" spans="1:11" hidden="1" outlineLevel="1">
      <c r="A471" s="2" t="s">
        <v>2245</v>
      </c>
      <c r="B471" s="208" t="s">
        <v>1300</v>
      </c>
      <c r="C471" s="2" t="s">
        <v>2246</v>
      </c>
      <c r="D471" s="63">
        <v>100</v>
      </c>
      <c r="E471" s="63">
        <v>3.2</v>
      </c>
      <c r="F471" s="63">
        <v>96.8</v>
      </c>
      <c r="G471" s="210">
        <v>46086.09097222222</v>
      </c>
      <c r="H471" s="211">
        <v>46090</v>
      </c>
      <c r="J471" s="2" t="s">
        <v>2244</v>
      </c>
      <c r="K471" s="211">
        <v>46090</v>
      </c>
    </row>
    <row r="472" spans="1:11" hidden="1" outlineLevel="1">
      <c r="A472" s="2" t="s">
        <v>2247</v>
      </c>
      <c r="B472" s="208" t="s">
        <v>1300</v>
      </c>
      <c r="C472" s="2" t="s">
        <v>2248</v>
      </c>
      <c r="D472" s="63">
        <v>131</v>
      </c>
      <c r="E472" s="63">
        <v>4.0999999999999996</v>
      </c>
      <c r="F472" s="63">
        <v>126.9</v>
      </c>
      <c r="G472" s="210">
        <v>46086.168749999997</v>
      </c>
      <c r="H472" s="211">
        <v>46090</v>
      </c>
      <c r="J472" s="2" t="s">
        <v>2244</v>
      </c>
      <c r="K472" s="211">
        <v>46090</v>
      </c>
    </row>
    <row r="473" spans="1:11" hidden="1" outlineLevel="1">
      <c r="A473" s="2" t="s">
        <v>2249</v>
      </c>
      <c r="B473" s="208" t="s">
        <v>1300</v>
      </c>
      <c r="C473" s="2" t="s">
        <v>2250</v>
      </c>
      <c r="D473" s="63">
        <v>31</v>
      </c>
      <c r="E473" s="63">
        <v>1.2</v>
      </c>
      <c r="F473" s="63">
        <v>29.8</v>
      </c>
      <c r="G473" s="210">
        <v>46086.507638888892</v>
      </c>
      <c r="H473" s="211">
        <v>46090</v>
      </c>
      <c r="J473" s="2" t="s">
        <v>2244</v>
      </c>
      <c r="K473" s="211">
        <v>46090</v>
      </c>
    </row>
    <row r="474" spans="1:11" hidden="1" outlineLevel="1">
      <c r="A474" s="2" t="s">
        <v>2251</v>
      </c>
      <c r="B474" s="208" t="s">
        <v>1300</v>
      </c>
      <c r="C474" s="2" t="s">
        <v>2252</v>
      </c>
      <c r="D474" s="63">
        <v>31</v>
      </c>
      <c r="E474" s="63">
        <v>1.2</v>
      </c>
      <c r="F474" s="63">
        <v>29.8</v>
      </c>
      <c r="G474" s="210">
        <v>46086.529861111114</v>
      </c>
      <c r="H474" s="211">
        <v>46090</v>
      </c>
      <c r="J474" s="2" t="s">
        <v>2244</v>
      </c>
      <c r="K474" s="211">
        <v>46090</v>
      </c>
    </row>
    <row r="475" spans="1:11" hidden="1" outlineLevel="1">
      <c r="A475" s="2" t="s">
        <v>2253</v>
      </c>
      <c r="B475" s="208" t="s">
        <v>1300</v>
      </c>
      <c r="C475" s="2" t="s">
        <v>2254</v>
      </c>
      <c r="D475" s="63">
        <v>31</v>
      </c>
      <c r="E475" s="63">
        <v>1.2</v>
      </c>
      <c r="F475" s="63">
        <v>29.8</v>
      </c>
      <c r="G475" s="210">
        <v>46086.622916666667</v>
      </c>
      <c r="H475" s="211">
        <v>46090</v>
      </c>
      <c r="J475" s="2" t="s">
        <v>2244</v>
      </c>
      <c r="K475" s="211">
        <v>46090</v>
      </c>
    </row>
    <row r="476" spans="1:11" hidden="1" outlineLevel="1">
      <c r="A476" s="2" t="s">
        <v>2255</v>
      </c>
      <c r="B476" s="208" t="s">
        <v>1300</v>
      </c>
      <c r="C476" s="2" t="s">
        <v>2256</v>
      </c>
      <c r="D476" s="63">
        <v>93</v>
      </c>
      <c r="E476" s="63">
        <v>3</v>
      </c>
      <c r="F476" s="63">
        <v>90</v>
      </c>
      <c r="G476" s="210">
        <v>46086.644444444442</v>
      </c>
      <c r="H476" s="211">
        <v>46090</v>
      </c>
      <c r="J476" s="2" t="s">
        <v>2244</v>
      </c>
      <c r="K476" s="211">
        <v>46090</v>
      </c>
    </row>
    <row r="477" spans="1:11" hidden="1" outlineLevel="1">
      <c r="A477" s="2" t="s">
        <v>2257</v>
      </c>
      <c r="B477" s="208" t="s">
        <v>1300</v>
      </c>
      <c r="C477" s="2" t="s">
        <v>2258</v>
      </c>
      <c r="D477" s="63">
        <v>31</v>
      </c>
      <c r="E477" s="63">
        <v>1.2</v>
      </c>
      <c r="F477" s="63">
        <v>29.8</v>
      </c>
      <c r="G477" s="210">
        <v>46086.665972222225</v>
      </c>
      <c r="H477" s="211">
        <v>46090</v>
      </c>
      <c r="J477" s="2" t="s">
        <v>2244</v>
      </c>
      <c r="K477" s="211">
        <v>46090</v>
      </c>
    </row>
    <row r="478" spans="1:11" hidden="1" outlineLevel="1">
      <c r="A478" s="2" t="s">
        <v>2259</v>
      </c>
      <c r="B478" s="208" t="s">
        <v>1300</v>
      </c>
      <c r="C478" s="2" t="s">
        <v>2260</v>
      </c>
      <c r="D478" s="63">
        <v>131</v>
      </c>
      <c r="E478" s="63">
        <v>4.0999999999999996</v>
      </c>
      <c r="F478" s="63">
        <v>126.9</v>
      </c>
      <c r="G478" s="210">
        <v>46086.703472222223</v>
      </c>
      <c r="H478" s="211">
        <v>46090</v>
      </c>
      <c r="J478" s="2" t="s">
        <v>2244</v>
      </c>
      <c r="K478" s="211">
        <v>46090</v>
      </c>
    </row>
    <row r="479" spans="1:11" hidden="1" outlineLevel="1">
      <c r="A479" s="2" t="s">
        <v>2261</v>
      </c>
      <c r="B479" s="208" t="s">
        <v>1300</v>
      </c>
      <c r="C479" s="2" t="s">
        <v>2262</v>
      </c>
      <c r="D479" s="63">
        <v>31</v>
      </c>
      <c r="E479" s="63">
        <v>1.2</v>
      </c>
      <c r="F479" s="63">
        <v>29.8</v>
      </c>
      <c r="G479" s="210">
        <v>46086.712500000001</v>
      </c>
      <c r="H479" s="211">
        <v>46090</v>
      </c>
      <c r="J479" s="2" t="s">
        <v>2244</v>
      </c>
      <c r="K479" s="211">
        <v>46090</v>
      </c>
    </row>
    <row r="480" spans="1:11" hidden="1" outlineLevel="1">
      <c r="A480" s="2" t="s">
        <v>2263</v>
      </c>
      <c r="B480" s="208" t="s">
        <v>1300</v>
      </c>
      <c r="C480" s="2" t="s">
        <v>2264</v>
      </c>
      <c r="D480" s="63">
        <v>31</v>
      </c>
      <c r="E480" s="63">
        <v>1.2</v>
      </c>
      <c r="F480" s="63">
        <v>29.8</v>
      </c>
      <c r="G480" s="210">
        <v>46086.789583333331</v>
      </c>
      <c r="H480" s="211">
        <v>46090</v>
      </c>
      <c r="J480" s="2" t="s">
        <v>2244</v>
      </c>
      <c r="K480" s="211">
        <v>46090</v>
      </c>
    </row>
    <row r="481" spans="1:11" hidden="1" outlineLevel="1">
      <c r="A481" s="2" t="s">
        <v>2265</v>
      </c>
      <c r="B481" s="208" t="s">
        <v>1300</v>
      </c>
      <c r="C481" s="2" t="s">
        <v>2266</v>
      </c>
      <c r="D481" s="63">
        <v>100</v>
      </c>
      <c r="E481" s="63">
        <v>3.2</v>
      </c>
      <c r="F481" s="63">
        <v>96.8</v>
      </c>
      <c r="G481" s="210">
        <v>46086.791666666664</v>
      </c>
      <c r="H481" s="211">
        <v>46090</v>
      </c>
      <c r="J481" s="2" t="s">
        <v>2244</v>
      </c>
      <c r="K481" s="211">
        <v>46090</v>
      </c>
    </row>
    <row r="482" spans="1:11" hidden="1" outlineLevel="1">
      <c r="A482" s="2" t="s">
        <v>2267</v>
      </c>
      <c r="B482" s="208" t="s">
        <v>1300</v>
      </c>
      <c r="C482" s="2" t="s">
        <v>2268</v>
      </c>
      <c r="D482" s="63">
        <v>31</v>
      </c>
      <c r="E482" s="63">
        <v>1.2</v>
      </c>
      <c r="F482" s="63">
        <v>29.8</v>
      </c>
      <c r="G482" s="210">
        <v>46086.806944444441</v>
      </c>
      <c r="H482" s="211">
        <v>46090</v>
      </c>
      <c r="J482" s="2" t="s">
        <v>2244</v>
      </c>
      <c r="K482" s="211">
        <v>46090</v>
      </c>
    </row>
    <row r="483" spans="1:11" hidden="1" outlineLevel="1">
      <c r="A483" s="2" t="s">
        <v>2269</v>
      </c>
      <c r="B483" s="208" t="s">
        <v>1300</v>
      </c>
      <c r="C483" s="2" t="s">
        <v>2270</v>
      </c>
      <c r="D483" s="63">
        <v>124</v>
      </c>
      <c r="E483" s="63">
        <v>3.9</v>
      </c>
      <c r="F483" s="63">
        <v>120.1</v>
      </c>
      <c r="G483" s="210">
        <v>46086.878472222219</v>
      </c>
      <c r="H483" s="211">
        <v>46090</v>
      </c>
      <c r="J483" s="2" t="s">
        <v>2244</v>
      </c>
      <c r="K483" s="211">
        <v>46090</v>
      </c>
    </row>
    <row r="484" spans="1:11" hidden="1" outlineLevel="1">
      <c r="A484" s="2" t="s">
        <v>2271</v>
      </c>
      <c r="B484" s="208" t="s">
        <v>1300</v>
      </c>
      <c r="C484" s="2" t="s">
        <v>2272</v>
      </c>
      <c r="D484" s="63">
        <v>31</v>
      </c>
      <c r="E484" s="63">
        <v>1.2</v>
      </c>
      <c r="F484" s="63">
        <v>29.8</v>
      </c>
      <c r="G484" s="210">
        <v>46086.933333333334</v>
      </c>
      <c r="H484" s="211">
        <v>46090</v>
      </c>
      <c r="J484" s="2" t="s">
        <v>2244</v>
      </c>
      <c r="K484" s="211">
        <v>46090</v>
      </c>
    </row>
    <row r="485" spans="1:11" hidden="1" outlineLevel="1">
      <c r="A485" s="2" t="s">
        <v>2273</v>
      </c>
      <c r="B485" s="208" t="s">
        <v>1300</v>
      </c>
      <c r="C485" s="2" t="s">
        <v>2274</v>
      </c>
      <c r="D485" s="63">
        <v>31</v>
      </c>
      <c r="E485" s="63">
        <v>1.2</v>
      </c>
      <c r="F485" s="63">
        <v>29.8</v>
      </c>
      <c r="G485" s="210">
        <v>46087.222916666666</v>
      </c>
      <c r="H485" s="211">
        <v>46091</v>
      </c>
      <c r="J485" s="2" t="s">
        <v>2275</v>
      </c>
      <c r="K485" s="211">
        <v>46091</v>
      </c>
    </row>
    <row r="486" spans="1:11" hidden="1" outlineLevel="1">
      <c r="A486" s="2" t="s">
        <v>2276</v>
      </c>
      <c r="B486" s="208" t="s">
        <v>1300</v>
      </c>
      <c r="C486" s="2" t="s">
        <v>2277</v>
      </c>
      <c r="D486" s="63">
        <v>31</v>
      </c>
      <c r="E486" s="63">
        <v>1.2</v>
      </c>
      <c r="F486" s="63">
        <v>29.8</v>
      </c>
      <c r="G486" s="210">
        <v>46087.226388888892</v>
      </c>
      <c r="H486" s="211">
        <v>46091</v>
      </c>
      <c r="J486" s="2" t="s">
        <v>2275</v>
      </c>
      <c r="K486" s="211">
        <v>46091</v>
      </c>
    </row>
    <row r="487" spans="1:11" hidden="1" outlineLevel="1">
      <c r="A487" s="2" t="s">
        <v>2278</v>
      </c>
      <c r="B487" s="208" t="s">
        <v>1300</v>
      </c>
      <c r="C487" s="2" t="s">
        <v>2279</v>
      </c>
      <c r="D487" s="63">
        <v>31</v>
      </c>
      <c r="E487" s="63">
        <v>1.2</v>
      </c>
      <c r="F487" s="63">
        <v>29.8</v>
      </c>
      <c r="G487" s="210">
        <v>46087.840277777781</v>
      </c>
      <c r="H487" s="211">
        <v>46091</v>
      </c>
      <c r="J487" s="2" t="s">
        <v>2275</v>
      </c>
      <c r="K487" s="211">
        <v>46091</v>
      </c>
    </row>
    <row r="488" spans="1:11" s="230" customFormat="1" hidden="1" outlineLevel="1">
      <c r="A488" s="230" t="s">
        <v>2280</v>
      </c>
      <c r="B488" s="231" t="s">
        <v>1304</v>
      </c>
      <c r="C488" s="230" t="s">
        <v>1499</v>
      </c>
      <c r="D488" s="232">
        <v>-31</v>
      </c>
      <c r="E488" s="232">
        <v>0</v>
      </c>
      <c r="F488" s="232">
        <v>-31</v>
      </c>
      <c r="G488" s="233">
        <v>46087.880555555559</v>
      </c>
      <c r="H488" s="234">
        <v>46087.880555555559</v>
      </c>
      <c r="I488" s="230" t="s">
        <v>1305</v>
      </c>
      <c r="J488" s="230" t="s">
        <v>2244</v>
      </c>
      <c r="K488" s="234">
        <v>46090</v>
      </c>
    </row>
    <row r="489" spans="1:11" hidden="1" outlineLevel="1">
      <c r="A489" s="2" t="s">
        <v>2281</v>
      </c>
      <c r="B489" s="208" t="s">
        <v>1300</v>
      </c>
      <c r="C489" s="2" t="s">
        <v>2282</v>
      </c>
      <c r="D489" s="63">
        <v>62</v>
      </c>
      <c r="E489" s="63">
        <v>2.1</v>
      </c>
      <c r="F489" s="63">
        <v>59.9</v>
      </c>
      <c r="G489" s="210">
        <v>46087.921527777777</v>
      </c>
      <c r="H489" s="211">
        <v>46091</v>
      </c>
      <c r="J489" s="2" t="s">
        <v>2275</v>
      </c>
      <c r="K489" s="211">
        <v>46091</v>
      </c>
    </row>
    <row r="490" spans="1:11" hidden="1" outlineLevel="1">
      <c r="A490" s="2" t="s">
        <v>2283</v>
      </c>
      <c r="B490" s="208" t="s">
        <v>1300</v>
      </c>
      <c r="C490" s="2" t="s">
        <v>2284</v>
      </c>
      <c r="D490" s="63">
        <v>131</v>
      </c>
      <c r="E490" s="63">
        <v>4.0999999999999996</v>
      </c>
      <c r="F490" s="63">
        <v>126.9</v>
      </c>
      <c r="G490" s="210">
        <v>46087.974999999999</v>
      </c>
      <c r="H490" s="211">
        <v>46091</v>
      </c>
      <c r="J490" s="2" t="s">
        <v>2275</v>
      </c>
      <c r="K490" s="211">
        <v>46091</v>
      </c>
    </row>
    <row r="491" spans="1:11" hidden="1" outlineLevel="1">
      <c r="A491" s="2" t="s">
        <v>2285</v>
      </c>
      <c r="B491" s="208" t="s">
        <v>1300</v>
      </c>
      <c r="C491" s="2" t="s">
        <v>2286</v>
      </c>
      <c r="D491" s="63">
        <v>31</v>
      </c>
      <c r="E491" s="63">
        <v>1.2</v>
      </c>
      <c r="F491" s="63">
        <v>29.8</v>
      </c>
      <c r="G491" s="210">
        <v>46088.1875</v>
      </c>
      <c r="H491" s="211">
        <v>46092</v>
      </c>
      <c r="J491" s="2" t="s">
        <v>2287</v>
      </c>
      <c r="K491" s="211">
        <v>46092</v>
      </c>
    </row>
    <row r="492" spans="1:11" hidden="1" outlineLevel="1">
      <c r="A492" s="2" t="s">
        <v>2288</v>
      </c>
      <c r="B492" s="208" t="s">
        <v>1300</v>
      </c>
      <c r="C492" s="2" t="s">
        <v>2289</v>
      </c>
      <c r="D492" s="63">
        <v>31</v>
      </c>
      <c r="E492" s="63">
        <v>1.2</v>
      </c>
      <c r="F492" s="63">
        <v>29.8</v>
      </c>
      <c r="G492" s="210">
        <v>46088.530555555553</v>
      </c>
      <c r="H492" s="211">
        <v>46092</v>
      </c>
      <c r="J492" s="2" t="s">
        <v>2287</v>
      </c>
      <c r="K492" s="211">
        <v>46092</v>
      </c>
    </row>
    <row r="493" spans="1:11" hidden="1" outlineLevel="1">
      <c r="A493" s="2" t="s">
        <v>2290</v>
      </c>
      <c r="B493" s="208" t="s">
        <v>1300</v>
      </c>
      <c r="C493" s="2" t="s">
        <v>2291</v>
      </c>
      <c r="D493" s="63">
        <v>31</v>
      </c>
      <c r="E493" s="63">
        <v>1.2</v>
      </c>
      <c r="F493" s="63">
        <v>29.8</v>
      </c>
      <c r="G493" s="210">
        <v>46088.536805555559</v>
      </c>
      <c r="H493" s="211">
        <v>46092</v>
      </c>
      <c r="J493" s="2" t="s">
        <v>2287</v>
      </c>
      <c r="K493" s="211">
        <v>46092</v>
      </c>
    </row>
    <row r="494" spans="1:11" hidden="1" outlineLevel="1">
      <c r="A494" s="2" t="s">
        <v>2292</v>
      </c>
      <c r="B494" s="208" t="s">
        <v>1300</v>
      </c>
      <c r="C494" s="2" t="s">
        <v>2293</v>
      </c>
      <c r="D494" s="63">
        <v>131</v>
      </c>
      <c r="E494" s="63">
        <v>4.0999999999999996</v>
      </c>
      <c r="F494" s="63">
        <v>126.9</v>
      </c>
      <c r="G494" s="210">
        <v>46088.580555555556</v>
      </c>
      <c r="H494" s="211">
        <v>46092</v>
      </c>
      <c r="J494" s="2" t="s">
        <v>2287</v>
      </c>
      <c r="K494" s="211">
        <v>46092</v>
      </c>
    </row>
    <row r="495" spans="1:11" hidden="1" outlineLevel="1">
      <c r="A495" s="2" t="s">
        <v>2294</v>
      </c>
      <c r="B495" s="208" t="s">
        <v>1300</v>
      </c>
      <c r="C495" s="2" t="s">
        <v>2295</v>
      </c>
      <c r="D495" s="63">
        <v>31</v>
      </c>
      <c r="E495" s="63">
        <v>1.2</v>
      </c>
      <c r="F495" s="63">
        <v>29.8</v>
      </c>
      <c r="G495" s="210">
        <v>46088.647916666669</v>
      </c>
      <c r="H495" s="211">
        <v>46092</v>
      </c>
      <c r="J495" s="2" t="s">
        <v>2287</v>
      </c>
      <c r="K495" s="211">
        <v>46092</v>
      </c>
    </row>
    <row r="496" spans="1:11" hidden="1" outlineLevel="1">
      <c r="A496" s="2" t="s">
        <v>2296</v>
      </c>
      <c r="B496" s="208" t="s">
        <v>1300</v>
      </c>
      <c r="C496" s="2" t="s">
        <v>2297</v>
      </c>
      <c r="D496" s="63">
        <v>31</v>
      </c>
      <c r="E496" s="63">
        <v>1.2</v>
      </c>
      <c r="F496" s="63">
        <v>29.8</v>
      </c>
      <c r="G496" s="210">
        <v>46088.665972222225</v>
      </c>
      <c r="H496" s="211">
        <v>46092</v>
      </c>
      <c r="J496" s="2" t="s">
        <v>2287</v>
      </c>
      <c r="K496" s="211">
        <v>46092</v>
      </c>
    </row>
    <row r="497" spans="1:11" hidden="1" outlineLevel="1">
      <c r="A497" s="2" t="s">
        <v>2298</v>
      </c>
      <c r="B497" s="208" t="s">
        <v>1300</v>
      </c>
      <c r="C497" s="2" t="s">
        <v>2299</v>
      </c>
      <c r="D497" s="63">
        <v>62</v>
      </c>
      <c r="E497" s="63">
        <v>2.1</v>
      </c>
      <c r="F497" s="63">
        <v>59.9</v>
      </c>
      <c r="G497" s="210">
        <v>46088.69027777778</v>
      </c>
      <c r="H497" s="211">
        <v>46092</v>
      </c>
      <c r="J497" s="2" t="s">
        <v>2287</v>
      </c>
      <c r="K497" s="211">
        <v>46092</v>
      </c>
    </row>
    <row r="498" spans="1:11" hidden="1" outlineLevel="1">
      <c r="A498" s="2" t="s">
        <v>2300</v>
      </c>
      <c r="B498" s="208" t="s">
        <v>1300</v>
      </c>
      <c r="C498" s="2" t="s">
        <v>2301</v>
      </c>
      <c r="D498" s="63">
        <v>62</v>
      </c>
      <c r="E498" s="63">
        <v>2.1</v>
      </c>
      <c r="F498" s="63">
        <v>59.9</v>
      </c>
      <c r="G498" s="210">
        <v>46088.772916666669</v>
      </c>
      <c r="H498" s="211">
        <v>46092</v>
      </c>
      <c r="J498" s="2" t="s">
        <v>2287</v>
      </c>
      <c r="K498" s="211">
        <v>46092</v>
      </c>
    </row>
    <row r="499" spans="1:11" hidden="1" outlineLevel="1">
      <c r="A499" s="2" t="s">
        <v>2302</v>
      </c>
      <c r="B499" s="208" t="s">
        <v>1300</v>
      </c>
      <c r="C499" s="2" t="s">
        <v>2303</v>
      </c>
      <c r="D499" s="63">
        <v>31</v>
      </c>
      <c r="E499" s="63">
        <v>1.2</v>
      </c>
      <c r="F499" s="63">
        <v>29.8</v>
      </c>
      <c r="G499" s="210">
        <v>46089.021527777775</v>
      </c>
      <c r="H499" s="211">
        <v>46092</v>
      </c>
      <c r="J499" s="2" t="s">
        <v>2287</v>
      </c>
      <c r="K499" s="211">
        <v>46092</v>
      </c>
    </row>
    <row r="500" spans="1:11" hidden="1" outlineLevel="1">
      <c r="A500" s="2" t="s">
        <v>2304</v>
      </c>
      <c r="B500" s="208" t="s">
        <v>1300</v>
      </c>
      <c r="C500" s="2" t="s">
        <v>2305</v>
      </c>
      <c r="D500" s="63">
        <v>31</v>
      </c>
      <c r="E500" s="63">
        <v>1.2</v>
      </c>
      <c r="F500" s="63">
        <v>29.8</v>
      </c>
      <c r="G500" s="210">
        <v>46089.540972222225</v>
      </c>
      <c r="H500" s="211">
        <v>46092</v>
      </c>
      <c r="J500" s="2" t="s">
        <v>2287</v>
      </c>
      <c r="K500" s="211">
        <v>46092</v>
      </c>
    </row>
    <row r="501" spans="1:11" hidden="1" outlineLevel="1">
      <c r="A501" s="2" t="s">
        <v>2306</v>
      </c>
      <c r="B501" s="208" t="s">
        <v>1300</v>
      </c>
      <c r="C501" s="2" t="s">
        <v>2307</v>
      </c>
      <c r="D501" s="63">
        <v>31</v>
      </c>
      <c r="E501" s="63">
        <v>1.2</v>
      </c>
      <c r="F501" s="63">
        <v>29.8</v>
      </c>
      <c r="G501" s="210">
        <v>46089.631249999999</v>
      </c>
      <c r="H501" s="211">
        <v>46092</v>
      </c>
      <c r="J501" s="2" t="s">
        <v>2287</v>
      </c>
      <c r="K501" s="211">
        <v>46092</v>
      </c>
    </row>
    <row r="502" spans="1:11" hidden="1" outlineLevel="1">
      <c r="A502" s="2" t="s">
        <v>2308</v>
      </c>
      <c r="B502" s="208" t="s">
        <v>1300</v>
      </c>
      <c r="C502" s="2" t="s">
        <v>2309</v>
      </c>
      <c r="D502" s="63">
        <v>31</v>
      </c>
      <c r="E502" s="63">
        <v>1.2</v>
      </c>
      <c r="F502" s="63">
        <v>29.8</v>
      </c>
      <c r="G502" s="210">
        <v>46089.84097222222</v>
      </c>
      <c r="H502" s="211">
        <v>46092</v>
      </c>
      <c r="J502" s="2" t="s">
        <v>2287</v>
      </c>
      <c r="K502" s="211">
        <v>46092</v>
      </c>
    </row>
    <row r="503" spans="1:11" hidden="1" outlineLevel="1">
      <c r="A503" s="2" t="s">
        <v>2310</v>
      </c>
      <c r="B503" s="208" t="s">
        <v>1300</v>
      </c>
      <c r="C503" s="2" t="s">
        <v>2311</v>
      </c>
      <c r="D503" s="63">
        <v>262</v>
      </c>
      <c r="E503" s="63">
        <v>7.9</v>
      </c>
      <c r="F503" s="63">
        <v>254.1</v>
      </c>
      <c r="G503" s="210">
        <v>46089.885416666664</v>
      </c>
      <c r="H503" s="211">
        <v>46092</v>
      </c>
      <c r="J503" s="2" t="s">
        <v>2287</v>
      </c>
      <c r="K503" s="211">
        <v>46092</v>
      </c>
    </row>
    <row r="504" spans="1:11" hidden="1" outlineLevel="1">
      <c r="A504" s="2" t="s">
        <v>2312</v>
      </c>
      <c r="B504" s="208" t="s">
        <v>1300</v>
      </c>
      <c r="C504" s="2" t="s">
        <v>2313</v>
      </c>
      <c r="D504" s="63">
        <v>31</v>
      </c>
      <c r="E504" s="63">
        <v>1.2</v>
      </c>
      <c r="F504" s="63">
        <v>29.8</v>
      </c>
      <c r="G504" s="210">
        <v>46089.904861111114</v>
      </c>
      <c r="H504" s="211">
        <v>46092</v>
      </c>
      <c r="J504" s="2" t="s">
        <v>2287</v>
      </c>
      <c r="K504" s="211">
        <v>46092</v>
      </c>
    </row>
    <row r="505" spans="1:11" hidden="1" outlineLevel="1">
      <c r="A505" s="2" t="s">
        <v>2314</v>
      </c>
      <c r="B505" s="208" t="s">
        <v>1300</v>
      </c>
      <c r="C505" s="2" t="s">
        <v>2315</v>
      </c>
      <c r="D505" s="63">
        <v>131</v>
      </c>
      <c r="E505" s="63">
        <v>4.0999999999999996</v>
      </c>
      <c r="F505" s="63">
        <v>126.9</v>
      </c>
      <c r="G505" s="210">
        <v>46089.905555555553</v>
      </c>
      <c r="H505" s="211">
        <v>46092</v>
      </c>
      <c r="J505" s="2" t="s">
        <v>2287</v>
      </c>
      <c r="K505" s="211">
        <v>46092</v>
      </c>
    </row>
    <row r="506" spans="1:11" hidden="1" outlineLevel="1">
      <c r="A506" s="2" t="s">
        <v>2316</v>
      </c>
      <c r="B506" s="208" t="s">
        <v>1300</v>
      </c>
      <c r="C506" s="2" t="s">
        <v>2317</v>
      </c>
      <c r="D506" s="63">
        <v>31</v>
      </c>
      <c r="E506" s="63">
        <v>1.2</v>
      </c>
      <c r="F506" s="63">
        <v>29.8</v>
      </c>
      <c r="G506" s="210">
        <v>46089.995138888888</v>
      </c>
      <c r="H506" s="211">
        <v>46092</v>
      </c>
      <c r="J506" s="2" t="s">
        <v>2287</v>
      </c>
      <c r="K506" s="211">
        <v>46092</v>
      </c>
    </row>
    <row r="507" spans="1:11" hidden="1" outlineLevel="1">
      <c r="A507" s="2" t="s">
        <v>2318</v>
      </c>
      <c r="B507" s="208" t="s">
        <v>1300</v>
      </c>
      <c r="C507" s="2" t="s">
        <v>2319</v>
      </c>
      <c r="D507" s="63">
        <v>31</v>
      </c>
      <c r="E507" s="63">
        <v>1.2</v>
      </c>
      <c r="F507" s="63">
        <v>29.8</v>
      </c>
      <c r="G507" s="210">
        <v>46090.004166666666</v>
      </c>
      <c r="H507" s="211">
        <v>46092</v>
      </c>
      <c r="J507" s="2" t="s">
        <v>2287</v>
      </c>
      <c r="K507" s="211">
        <v>46092</v>
      </c>
    </row>
    <row r="508" spans="1:11" hidden="1" outlineLevel="1">
      <c r="A508" s="2" t="s">
        <v>2320</v>
      </c>
      <c r="B508" s="208" t="s">
        <v>1300</v>
      </c>
      <c r="C508" s="2" t="s">
        <v>2321</v>
      </c>
      <c r="D508" s="63">
        <v>31</v>
      </c>
      <c r="E508" s="63">
        <v>1.2</v>
      </c>
      <c r="F508" s="63">
        <v>29.8</v>
      </c>
      <c r="G508" s="210">
        <v>46090.048611111109</v>
      </c>
      <c r="H508" s="211">
        <v>46092</v>
      </c>
      <c r="J508" s="2" t="s">
        <v>2287</v>
      </c>
      <c r="K508" s="211">
        <v>46092</v>
      </c>
    </row>
    <row r="509" spans="1:11" hidden="1" outlineLevel="1">
      <c r="A509" s="2" t="s">
        <v>2322</v>
      </c>
      <c r="B509" s="208" t="s">
        <v>1300</v>
      </c>
      <c r="C509" s="2" t="s">
        <v>2323</v>
      </c>
      <c r="D509" s="63">
        <v>31</v>
      </c>
      <c r="E509" s="63">
        <v>1.2</v>
      </c>
      <c r="F509" s="63">
        <v>29.8</v>
      </c>
      <c r="G509" s="210">
        <v>46090.066666666666</v>
      </c>
      <c r="H509" s="211">
        <v>46092</v>
      </c>
      <c r="J509" s="2" t="s">
        <v>2287</v>
      </c>
      <c r="K509" s="211">
        <v>46092</v>
      </c>
    </row>
    <row r="510" spans="1:11" hidden="1" outlineLevel="1">
      <c r="A510" s="2" t="s">
        <v>2324</v>
      </c>
      <c r="B510" s="208" t="s">
        <v>1300</v>
      </c>
      <c r="C510" s="2" t="s">
        <v>2325</v>
      </c>
      <c r="D510" s="63">
        <v>31</v>
      </c>
      <c r="E510" s="63">
        <v>1.2</v>
      </c>
      <c r="F510" s="63">
        <v>29.8</v>
      </c>
      <c r="G510" s="210">
        <v>46090.683333333334</v>
      </c>
      <c r="H510" s="211">
        <v>46092</v>
      </c>
      <c r="J510" s="2" t="s">
        <v>2287</v>
      </c>
      <c r="K510" s="211">
        <v>46092</v>
      </c>
    </row>
    <row r="511" spans="1:11" hidden="1" outlineLevel="1">
      <c r="A511" s="2" t="s">
        <v>2326</v>
      </c>
      <c r="B511" s="208" t="s">
        <v>1300</v>
      </c>
      <c r="C511" s="2" t="s">
        <v>2327</v>
      </c>
      <c r="D511" s="63">
        <v>31</v>
      </c>
      <c r="E511" s="63">
        <v>1.2</v>
      </c>
      <c r="F511" s="63">
        <v>29.8</v>
      </c>
      <c r="G511" s="210">
        <v>46090.780555555553</v>
      </c>
      <c r="H511" s="211">
        <v>46092</v>
      </c>
      <c r="J511" s="2" t="s">
        <v>2287</v>
      </c>
      <c r="K511" s="211">
        <v>46092</v>
      </c>
    </row>
    <row r="512" spans="1:11" hidden="1" outlineLevel="1">
      <c r="A512" s="2" t="s">
        <v>2328</v>
      </c>
      <c r="B512" s="208" t="s">
        <v>1300</v>
      </c>
      <c r="C512" s="2" t="s">
        <v>2329</v>
      </c>
      <c r="D512" s="63">
        <v>62</v>
      </c>
      <c r="E512" s="63">
        <v>2.1</v>
      </c>
      <c r="F512" s="63">
        <v>59.9</v>
      </c>
      <c r="G512" s="210">
        <v>46090.841666666667</v>
      </c>
      <c r="H512" s="211">
        <v>46092</v>
      </c>
      <c r="J512" s="2" t="s">
        <v>2287</v>
      </c>
      <c r="K512" s="211">
        <v>46092</v>
      </c>
    </row>
    <row r="513" spans="1:11" hidden="1" outlineLevel="1">
      <c r="A513" s="2" t="s">
        <v>2330</v>
      </c>
      <c r="B513" s="208" t="s">
        <v>1300</v>
      </c>
      <c r="C513" s="2" t="s">
        <v>2331</v>
      </c>
      <c r="D513" s="63">
        <v>93</v>
      </c>
      <c r="E513" s="63">
        <v>3</v>
      </c>
      <c r="F513" s="63">
        <v>90</v>
      </c>
      <c r="G513" s="210">
        <v>46090.940972222219</v>
      </c>
      <c r="H513" s="211">
        <v>46092</v>
      </c>
      <c r="J513" s="2" t="s">
        <v>2287</v>
      </c>
      <c r="K513" s="211">
        <v>46092</v>
      </c>
    </row>
    <row r="514" spans="1:11" hidden="1" outlineLevel="1">
      <c r="A514" s="2" t="s">
        <v>2332</v>
      </c>
      <c r="B514" s="208" t="s">
        <v>1300</v>
      </c>
      <c r="C514" s="2" t="s">
        <v>2333</v>
      </c>
      <c r="D514" s="63">
        <v>62</v>
      </c>
      <c r="E514" s="63">
        <v>2.1</v>
      </c>
      <c r="F514" s="63">
        <v>59.9</v>
      </c>
      <c r="G514" s="210">
        <v>46090.987500000003</v>
      </c>
      <c r="H514" s="211">
        <v>46092</v>
      </c>
      <c r="J514" s="2" t="s">
        <v>2287</v>
      </c>
      <c r="K514" s="211">
        <v>46092</v>
      </c>
    </row>
    <row r="515" spans="1:11" hidden="1" outlineLevel="1">
      <c r="A515" s="2" t="s">
        <v>2334</v>
      </c>
      <c r="B515" s="208" t="s">
        <v>1300</v>
      </c>
      <c r="C515" s="2" t="s">
        <v>2335</v>
      </c>
      <c r="D515" s="63">
        <v>31</v>
      </c>
      <c r="E515" s="63">
        <v>1.2</v>
      </c>
      <c r="F515" s="63">
        <v>29.8</v>
      </c>
      <c r="G515" s="210">
        <v>46091.022916666669</v>
      </c>
      <c r="H515" s="211">
        <v>46093</v>
      </c>
      <c r="J515" s="2" t="s">
        <v>2336</v>
      </c>
      <c r="K515" s="211">
        <v>46093</v>
      </c>
    </row>
    <row r="516" spans="1:11" hidden="1" outlineLevel="1">
      <c r="A516" s="2" t="s">
        <v>2337</v>
      </c>
      <c r="B516" s="208" t="s">
        <v>1300</v>
      </c>
      <c r="C516" s="2" t="s">
        <v>2338</v>
      </c>
      <c r="D516" s="63">
        <v>262</v>
      </c>
      <c r="E516" s="63">
        <v>7.9</v>
      </c>
      <c r="F516" s="63">
        <v>254.1</v>
      </c>
      <c r="G516" s="210">
        <v>46091.161805555559</v>
      </c>
      <c r="H516" s="211">
        <v>46093</v>
      </c>
      <c r="J516" s="2" t="s">
        <v>2336</v>
      </c>
      <c r="K516" s="211">
        <v>46093</v>
      </c>
    </row>
    <row r="517" spans="1:11" hidden="1" outlineLevel="1">
      <c r="A517" s="2" t="s">
        <v>2339</v>
      </c>
      <c r="B517" s="208" t="s">
        <v>1300</v>
      </c>
      <c r="C517" s="2" t="s">
        <v>2340</v>
      </c>
      <c r="D517" s="63">
        <v>162</v>
      </c>
      <c r="E517" s="63">
        <v>5</v>
      </c>
      <c r="F517" s="63">
        <v>157</v>
      </c>
      <c r="G517" s="210">
        <v>46091.574999999997</v>
      </c>
      <c r="H517" s="211">
        <v>46093</v>
      </c>
      <c r="J517" s="2" t="s">
        <v>2336</v>
      </c>
      <c r="K517" s="211">
        <v>46093</v>
      </c>
    </row>
    <row r="518" spans="1:11" hidden="1" outlineLevel="1">
      <c r="A518" s="2" t="s">
        <v>2341</v>
      </c>
      <c r="B518" s="208" t="s">
        <v>1300</v>
      </c>
      <c r="C518" s="2" t="s">
        <v>2342</v>
      </c>
      <c r="D518" s="63">
        <v>31</v>
      </c>
      <c r="E518" s="63">
        <v>1.2</v>
      </c>
      <c r="F518" s="63">
        <v>29.8</v>
      </c>
      <c r="G518" s="210">
        <v>46091.615277777775</v>
      </c>
      <c r="H518" s="211">
        <v>46093</v>
      </c>
      <c r="J518" s="2" t="s">
        <v>2336</v>
      </c>
      <c r="K518" s="211">
        <v>46093</v>
      </c>
    </row>
    <row r="519" spans="1:11" hidden="1" outlineLevel="1">
      <c r="A519" s="2" t="s">
        <v>2343</v>
      </c>
      <c r="B519" s="208" t="s">
        <v>1300</v>
      </c>
      <c r="C519" s="2" t="s">
        <v>2344</v>
      </c>
      <c r="D519" s="63">
        <v>31</v>
      </c>
      <c r="E519" s="63">
        <v>1.2</v>
      </c>
      <c r="F519" s="63">
        <v>29.8</v>
      </c>
      <c r="G519" s="210">
        <v>46091.824999999997</v>
      </c>
      <c r="H519" s="211">
        <v>46093</v>
      </c>
      <c r="J519" s="2" t="s">
        <v>2336</v>
      </c>
      <c r="K519" s="211">
        <v>46093</v>
      </c>
    </row>
    <row r="520" spans="1:11" hidden="1" outlineLevel="1">
      <c r="A520" s="2" t="s">
        <v>2345</v>
      </c>
      <c r="B520" s="208" t="s">
        <v>1300</v>
      </c>
      <c r="C520" s="2" t="s">
        <v>2346</v>
      </c>
      <c r="D520" s="63">
        <v>31</v>
      </c>
      <c r="E520" s="63">
        <v>1.2</v>
      </c>
      <c r="F520" s="63">
        <v>29.8</v>
      </c>
      <c r="G520" s="210">
        <v>46091.933333333334</v>
      </c>
      <c r="H520" s="211">
        <v>46093</v>
      </c>
      <c r="J520" s="2" t="s">
        <v>2336</v>
      </c>
      <c r="K520" s="211">
        <v>46093</v>
      </c>
    </row>
    <row r="521" spans="1:11" hidden="1" outlineLevel="1">
      <c r="A521" s="2" t="s">
        <v>2347</v>
      </c>
      <c r="B521" s="208" t="s">
        <v>1300</v>
      </c>
      <c r="C521" s="2" t="s">
        <v>2348</v>
      </c>
      <c r="D521" s="63">
        <v>62</v>
      </c>
      <c r="E521" s="63">
        <v>2.1</v>
      </c>
      <c r="F521" s="63">
        <v>59.9</v>
      </c>
      <c r="G521" s="210">
        <v>46091.988194444442</v>
      </c>
      <c r="H521" s="211">
        <v>46093</v>
      </c>
      <c r="J521" s="2" t="s">
        <v>2336</v>
      </c>
      <c r="K521" s="211">
        <v>46093</v>
      </c>
    </row>
    <row r="522" spans="1:11" hidden="1" outlineLevel="1">
      <c r="A522" s="2" t="s">
        <v>2349</v>
      </c>
      <c r="B522" s="208" t="s">
        <v>1300</v>
      </c>
      <c r="C522" s="2" t="s">
        <v>2350</v>
      </c>
      <c r="D522" s="63">
        <v>262</v>
      </c>
      <c r="E522" s="63">
        <v>7.9</v>
      </c>
      <c r="F522" s="63">
        <v>254.1</v>
      </c>
      <c r="G522" s="210">
        <v>46091.994444444441</v>
      </c>
      <c r="H522" s="211">
        <v>46093</v>
      </c>
      <c r="J522" s="2" t="s">
        <v>2336</v>
      </c>
      <c r="K522" s="211">
        <v>46093</v>
      </c>
    </row>
    <row r="523" spans="1:11" hidden="1" outlineLevel="1">
      <c r="A523" s="2" t="s">
        <v>2351</v>
      </c>
      <c r="B523" s="208" t="s">
        <v>1300</v>
      </c>
      <c r="C523" s="2" t="s">
        <v>2352</v>
      </c>
      <c r="D523" s="63">
        <v>31</v>
      </c>
      <c r="E523" s="63">
        <v>1.2</v>
      </c>
      <c r="F523" s="63">
        <v>29.8</v>
      </c>
      <c r="G523" s="210">
        <v>46091.995833333334</v>
      </c>
      <c r="H523" s="211">
        <v>46093</v>
      </c>
      <c r="J523" s="2" t="s">
        <v>2336</v>
      </c>
      <c r="K523" s="211">
        <v>46093</v>
      </c>
    </row>
    <row r="524" spans="1:11" hidden="1" outlineLevel="1">
      <c r="A524" s="2" t="s">
        <v>2353</v>
      </c>
      <c r="B524" s="208" t="s">
        <v>1300</v>
      </c>
      <c r="C524" s="2" t="s">
        <v>2354</v>
      </c>
      <c r="D524" s="63">
        <v>31</v>
      </c>
      <c r="E524" s="63">
        <v>1.2</v>
      </c>
      <c r="F524" s="63">
        <v>29.8</v>
      </c>
      <c r="G524" s="210">
        <v>46092.038888888892</v>
      </c>
      <c r="H524" s="211">
        <v>46094</v>
      </c>
      <c r="J524" s="2" t="s">
        <v>2355</v>
      </c>
      <c r="K524" s="211">
        <v>46094</v>
      </c>
    </row>
    <row r="525" spans="1:11" hidden="1" outlineLevel="1">
      <c r="A525" s="2" t="s">
        <v>2356</v>
      </c>
      <c r="B525" s="208" t="s">
        <v>1300</v>
      </c>
      <c r="C525" s="2" t="s">
        <v>2357</v>
      </c>
      <c r="D525" s="63">
        <v>31</v>
      </c>
      <c r="E525" s="63">
        <v>1.2</v>
      </c>
      <c r="F525" s="63">
        <v>29.8</v>
      </c>
      <c r="G525" s="210">
        <v>46092.138194444444</v>
      </c>
      <c r="H525" s="211">
        <v>46094</v>
      </c>
      <c r="J525" s="2" t="s">
        <v>2355</v>
      </c>
      <c r="K525" s="211">
        <v>46094</v>
      </c>
    </row>
    <row r="526" spans="1:11" hidden="1" outlineLevel="1">
      <c r="A526" s="2" t="s">
        <v>2358</v>
      </c>
      <c r="B526" s="208" t="s">
        <v>1300</v>
      </c>
      <c r="C526" s="2" t="s">
        <v>2359</v>
      </c>
      <c r="D526" s="63">
        <v>31</v>
      </c>
      <c r="E526" s="63">
        <v>1.2</v>
      </c>
      <c r="F526" s="63">
        <v>29.8</v>
      </c>
      <c r="G526" s="210">
        <v>46092.14166666667</v>
      </c>
      <c r="H526" s="211">
        <v>46094</v>
      </c>
      <c r="J526" s="2" t="s">
        <v>2355</v>
      </c>
      <c r="K526" s="211">
        <v>46094</v>
      </c>
    </row>
    <row r="527" spans="1:11" hidden="1" outlineLevel="1">
      <c r="A527" s="2" t="s">
        <v>2360</v>
      </c>
      <c r="B527" s="208" t="s">
        <v>1300</v>
      </c>
      <c r="C527" s="2" t="s">
        <v>2361</v>
      </c>
      <c r="D527" s="63">
        <v>131</v>
      </c>
      <c r="E527" s="63">
        <v>4.0999999999999996</v>
      </c>
      <c r="F527" s="63">
        <v>126.9</v>
      </c>
      <c r="G527" s="210">
        <v>46092.506249999999</v>
      </c>
      <c r="H527" s="211">
        <v>46094</v>
      </c>
      <c r="J527" s="2" t="s">
        <v>2355</v>
      </c>
      <c r="K527" s="211">
        <v>46094</v>
      </c>
    </row>
    <row r="528" spans="1:11" hidden="1" outlineLevel="1">
      <c r="A528" s="2" t="s">
        <v>2362</v>
      </c>
      <c r="B528" s="208" t="s">
        <v>1300</v>
      </c>
      <c r="C528" s="2" t="s">
        <v>2363</v>
      </c>
      <c r="D528" s="63">
        <v>31</v>
      </c>
      <c r="E528" s="63">
        <v>1.2</v>
      </c>
      <c r="F528" s="63">
        <v>29.8</v>
      </c>
      <c r="G528" s="210">
        <v>46092.526388888888</v>
      </c>
      <c r="H528" s="211">
        <v>46094</v>
      </c>
      <c r="J528" s="2" t="s">
        <v>2355</v>
      </c>
      <c r="K528" s="211">
        <v>46094</v>
      </c>
    </row>
    <row r="529" spans="1:11" hidden="1" outlineLevel="1">
      <c r="A529" s="2" t="s">
        <v>2364</v>
      </c>
      <c r="B529" s="208" t="s">
        <v>1300</v>
      </c>
      <c r="C529" s="2" t="s">
        <v>2365</v>
      </c>
      <c r="D529" s="63">
        <v>31</v>
      </c>
      <c r="E529" s="63">
        <v>1.2</v>
      </c>
      <c r="F529" s="63">
        <v>29.8</v>
      </c>
      <c r="G529" s="210">
        <v>46092.529166666667</v>
      </c>
      <c r="H529" s="211">
        <v>46094</v>
      </c>
      <c r="J529" s="2" t="s">
        <v>2355</v>
      </c>
      <c r="K529" s="211">
        <v>46094</v>
      </c>
    </row>
    <row r="530" spans="1:11" hidden="1" outlineLevel="1">
      <c r="A530" s="2" t="s">
        <v>2366</v>
      </c>
      <c r="B530" s="208" t="s">
        <v>1300</v>
      </c>
      <c r="C530" s="2" t="s">
        <v>2367</v>
      </c>
      <c r="D530" s="63">
        <v>62</v>
      </c>
      <c r="E530" s="63">
        <v>2.1</v>
      </c>
      <c r="F530" s="63">
        <v>59.9</v>
      </c>
      <c r="G530" s="210">
        <v>46092.618055555555</v>
      </c>
      <c r="H530" s="211">
        <v>46094</v>
      </c>
      <c r="J530" s="2" t="s">
        <v>2355</v>
      </c>
      <c r="K530" s="211">
        <v>46094</v>
      </c>
    </row>
    <row r="531" spans="1:11" s="230" customFormat="1" hidden="1" outlineLevel="1">
      <c r="A531" s="230" t="s">
        <v>2368</v>
      </c>
      <c r="B531" s="231" t="s">
        <v>1304</v>
      </c>
      <c r="C531" s="230" t="s">
        <v>1873</v>
      </c>
      <c r="D531" s="232">
        <v>-100</v>
      </c>
      <c r="E531" s="232">
        <v>0</v>
      </c>
      <c r="F531" s="232">
        <v>-100</v>
      </c>
      <c r="G531" s="233">
        <v>46092.637499999997</v>
      </c>
      <c r="H531" s="234">
        <v>46092.637499999997</v>
      </c>
      <c r="I531" s="230" t="s">
        <v>1305</v>
      </c>
      <c r="J531" s="230" t="s">
        <v>2336</v>
      </c>
      <c r="K531" s="234">
        <v>46093</v>
      </c>
    </row>
    <row r="532" spans="1:11" hidden="1" outlineLevel="1">
      <c r="A532" s="2" t="s">
        <v>2369</v>
      </c>
      <c r="B532" s="208" t="s">
        <v>1300</v>
      </c>
      <c r="C532" s="2" t="s">
        <v>2370</v>
      </c>
      <c r="D532" s="63">
        <v>31</v>
      </c>
      <c r="E532" s="63">
        <v>1.2</v>
      </c>
      <c r="F532" s="63">
        <v>29.8</v>
      </c>
      <c r="G532" s="210">
        <v>46092.658333333333</v>
      </c>
      <c r="H532" s="211">
        <v>46094</v>
      </c>
      <c r="J532" s="2" t="s">
        <v>2355</v>
      </c>
      <c r="K532" s="211">
        <v>46094</v>
      </c>
    </row>
    <row r="533" spans="1:11" hidden="1" outlineLevel="1">
      <c r="A533" s="2" t="s">
        <v>2371</v>
      </c>
      <c r="B533" s="208" t="s">
        <v>1300</v>
      </c>
      <c r="C533" s="2" t="s">
        <v>2372</v>
      </c>
      <c r="D533" s="63">
        <v>62</v>
      </c>
      <c r="E533" s="63">
        <v>2.1</v>
      </c>
      <c r="F533" s="63">
        <v>59.9</v>
      </c>
      <c r="G533" s="210">
        <v>46092.661805555559</v>
      </c>
      <c r="H533" s="211">
        <v>46094</v>
      </c>
      <c r="J533" s="2" t="s">
        <v>2355</v>
      </c>
      <c r="K533" s="211">
        <v>46094</v>
      </c>
    </row>
    <row r="534" spans="1:11" hidden="1" outlineLevel="1">
      <c r="A534" s="2" t="s">
        <v>2373</v>
      </c>
      <c r="B534" s="208" t="s">
        <v>1300</v>
      </c>
      <c r="C534" s="2" t="s">
        <v>2374</v>
      </c>
      <c r="D534" s="63">
        <v>131</v>
      </c>
      <c r="E534" s="63">
        <v>4.0999999999999996</v>
      </c>
      <c r="F534" s="63">
        <v>126.9</v>
      </c>
      <c r="G534" s="210">
        <v>46092.814583333333</v>
      </c>
      <c r="H534" s="211">
        <v>46094</v>
      </c>
      <c r="J534" s="2" t="s">
        <v>2355</v>
      </c>
      <c r="K534" s="211">
        <v>46094</v>
      </c>
    </row>
    <row r="535" spans="1:11" hidden="1" outlineLevel="1">
      <c r="A535" s="2" t="s">
        <v>2375</v>
      </c>
      <c r="B535" s="208" t="s">
        <v>1300</v>
      </c>
      <c r="C535" s="2" t="s">
        <v>2376</v>
      </c>
      <c r="D535" s="63">
        <v>31</v>
      </c>
      <c r="E535" s="63">
        <v>1.2</v>
      </c>
      <c r="F535" s="63">
        <v>29.8</v>
      </c>
      <c r="G535" s="210">
        <v>46092.838888888888</v>
      </c>
      <c r="H535" s="211">
        <v>46094</v>
      </c>
      <c r="J535" s="2" t="s">
        <v>2355</v>
      </c>
      <c r="K535" s="211">
        <v>46094</v>
      </c>
    </row>
    <row r="536" spans="1:11" hidden="1" outlineLevel="1">
      <c r="A536" s="2" t="s">
        <v>2377</v>
      </c>
      <c r="B536" s="208" t="s">
        <v>1300</v>
      </c>
      <c r="C536" s="2" t="s">
        <v>2378</v>
      </c>
      <c r="D536" s="63">
        <v>31</v>
      </c>
      <c r="E536" s="63">
        <v>1.2</v>
      </c>
      <c r="F536" s="63">
        <v>29.8</v>
      </c>
      <c r="G536" s="210">
        <v>46092.84375</v>
      </c>
      <c r="H536" s="211">
        <v>46094</v>
      </c>
      <c r="J536" s="2" t="s">
        <v>2355</v>
      </c>
      <c r="K536" s="211">
        <v>46094</v>
      </c>
    </row>
    <row r="537" spans="1:11" hidden="1" outlineLevel="1">
      <c r="A537" s="2" t="s">
        <v>2379</v>
      </c>
      <c r="B537" s="208" t="s">
        <v>1300</v>
      </c>
      <c r="C537" s="2" t="s">
        <v>2380</v>
      </c>
      <c r="D537" s="63">
        <v>31</v>
      </c>
      <c r="E537" s="63">
        <v>1.2</v>
      </c>
      <c r="F537" s="63">
        <v>29.8</v>
      </c>
      <c r="G537" s="210">
        <v>46092.905555555553</v>
      </c>
      <c r="H537" s="211">
        <v>46094</v>
      </c>
      <c r="J537" s="2" t="s">
        <v>2355</v>
      </c>
      <c r="K537" s="211">
        <v>46094</v>
      </c>
    </row>
    <row r="538" spans="1:11" hidden="1" outlineLevel="1">
      <c r="A538" s="2" t="s">
        <v>2381</v>
      </c>
      <c r="B538" s="208" t="s">
        <v>1300</v>
      </c>
      <c r="C538" s="2" t="s">
        <v>2382</v>
      </c>
      <c r="D538" s="63">
        <v>31</v>
      </c>
      <c r="E538" s="63">
        <v>1.2</v>
      </c>
      <c r="F538" s="63">
        <v>29.8</v>
      </c>
      <c r="G538" s="210">
        <v>46092.996527777781</v>
      </c>
      <c r="H538" s="211">
        <v>46094</v>
      </c>
      <c r="J538" s="2" t="s">
        <v>2355</v>
      </c>
      <c r="K538" s="211">
        <v>46094</v>
      </c>
    </row>
    <row r="539" spans="1:11" hidden="1" outlineLevel="1">
      <c r="A539" s="2" t="s">
        <v>2383</v>
      </c>
      <c r="B539" s="208" t="s">
        <v>1300</v>
      </c>
      <c r="C539" s="2" t="s">
        <v>2384</v>
      </c>
      <c r="D539" s="63">
        <v>31</v>
      </c>
      <c r="E539" s="63">
        <v>1.2</v>
      </c>
      <c r="F539" s="63">
        <v>29.8</v>
      </c>
      <c r="G539" s="210">
        <v>46093.098611111112</v>
      </c>
      <c r="H539" s="211">
        <v>46097</v>
      </c>
      <c r="J539" s="2" t="s">
        <v>2385</v>
      </c>
      <c r="K539" s="211">
        <v>46097</v>
      </c>
    </row>
    <row r="540" spans="1:11" hidden="1" outlineLevel="1">
      <c r="A540" s="2" t="s">
        <v>2386</v>
      </c>
      <c r="B540" s="208" t="s">
        <v>1300</v>
      </c>
      <c r="C540" s="2" t="s">
        <v>2387</v>
      </c>
      <c r="D540" s="63">
        <v>31</v>
      </c>
      <c r="E540" s="63">
        <v>1.2</v>
      </c>
      <c r="F540" s="63">
        <v>29.8</v>
      </c>
      <c r="G540" s="210">
        <v>46093.111111111109</v>
      </c>
      <c r="H540" s="211">
        <v>46097</v>
      </c>
      <c r="J540" s="2" t="s">
        <v>2385</v>
      </c>
      <c r="K540" s="211">
        <v>46097</v>
      </c>
    </row>
    <row r="541" spans="1:11" hidden="1" outlineLevel="1">
      <c r="A541" s="2" t="s">
        <v>2388</v>
      </c>
      <c r="B541" s="208" t="s">
        <v>1300</v>
      </c>
      <c r="C541" s="2" t="s">
        <v>2389</v>
      </c>
      <c r="D541" s="63">
        <v>31</v>
      </c>
      <c r="E541" s="63">
        <v>1.2</v>
      </c>
      <c r="F541" s="63">
        <v>29.8</v>
      </c>
      <c r="G541" s="210">
        <v>46093.152777777781</v>
      </c>
      <c r="H541" s="211">
        <v>46097</v>
      </c>
      <c r="J541" s="2" t="s">
        <v>2385</v>
      </c>
      <c r="K541" s="211">
        <v>46097</v>
      </c>
    </row>
    <row r="542" spans="1:11" hidden="1" outlineLevel="1">
      <c r="A542" s="2" t="s">
        <v>2390</v>
      </c>
      <c r="B542" s="208" t="s">
        <v>1300</v>
      </c>
      <c r="C542" s="2" t="s">
        <v>2391</v>
      </c>
      <c r="D542" s="63">
        <v>62</v>
      </c>
      <c r="E542" s="63">
        <v>2.1</v>
      </c>
      <c r="F542" s="63">
        <v>59.9</v>
      </c>
      <c r="G542" s="210">
        <v>46093.489583333336</v>
      </c>
      <c r="H542" s="211">
        <v>46097</v>
      </c>
      <c r="J542" s="2" t="s">
        <v>2385</v>
      </c>
      <c r="K542" s="211">
        <v>46097</v>
      </c>
    </row>
    <row r="543" spans="1:11" hidden="1" outlineLevel="1">
      <c r="A543" s="2" t="s">
        <v>2392</v>
      </c>
      <c r="B543" s="208" t="s">
        <v>1300</v>
      </c>
      <c r="C543" s="2" t="s">
        <v>2393</v>
      </c>
      <c r="D543" s="63">
        <v>31</v>
      </c>
      <c r="E543" s="63">
        <v>1.2</v>
      </c>
      <c r="F543" s="63">
        <v>29.8</v>
      </c>
      <c r="G543" s="210">
        <v>46093.612500000003</v>
      </c>
      <c r="H543" s="211">
        <v>46097</v>
      </c>
      <c r="J543" s="2" t="s">
        <v>2385</v>
      </c>
      <c r="K543" s="211">
        <v>46097</v>
      </c>
    </row>
    <row r="544" spans="1:11" hidden="1" outlineLevel="1">
      <c r="A544" s="2" t="s">
        <v>2394</v>
      </c>
      <c r="B544" s="208" t="s">
        <v>1300</v>
      </c>
      <c r="C544" s="2" t="s">
        <v>2395</v>
      </c>
      <c r="D544" s="63">
        <v>31</v>
      </c>
      <c r="E544" s="63">
        <v>1.2</v>
      </c>
      <c r="F544" s="63">
        <v>29.8</v>
      </c>
      <c r="G544" s="210">
        <v>46093.948611111111</v>
      </c>
      <c r="H544" s="211">
        <v>46097</v>
      </c>
      <c r="J544" s="2" t="s">
        <v>2385</v>
      </c>
      <c r="K544" s="211">
        <v>46097</v>
      </c>
    </row>
    <row r="545" spans="1:11" hidden="1" outlineLevel="1">
      <c r="A545" s="2" t="s">
        <v>2396</v>
      </c>
      <c r="B545" s="208" t="s">
        <v>1300</v>
      </c>
      <c r="C545" s="2" t="s">
        <v>2397</v>
      </c>
      <c r="D545" s="63">
        <v>62</v>
      </c>
      <c r="E545" s="63">
        <v>2.1</v>
      </c>
      <c r="F545" s="63">
        <v>59.9</v>
      </c>
      <c r="G545" s="210">
        <v>46093.95416666667</v>
      </c>
      <c r="H545" s="211">
        <v>46097</v>
      </c>
      <c r="J545" s="2" t="s">
        <v>2385</v>
      </c>
      <c r="K545" s="211">
        <v>46097</v>
      </c>
    </row>
    <row r="546" spans="1:11" hidden="1" outlineLevel="1">
      <c r="A546" s="2" t="s">
        <v>2398</v>
      </c>
      <c r="B546" s="208" t="s">
        <v>1300</v>
      </c>
      <c r="C546" s="2" t="s">
        <v>2399</v>
      </c>
      <c r="D546" s="63">
        <v>62</v>
      </c>
      <c r="E546" s="63">
        <v>2.1</v>
      </c>
      <c r="F546" s="63">
        <v>59.9</v>
      </c>
      <c r="G546" s="210">
        <v>46093.967361111114</v>
      </c>
      <c r="H546" s="211">
        <v>46097</v>
      </c>
      <c r="J546" s="2" t="s">
        <v>2385</v>
      </c>
      <c r="K546" s="211">
        <v>46097</v>
      </c>
    </row>
    <row r="547" spans="1:11" hidden="1" outlineLevel="1">
      <c r="A547" s="2" t="s">
        <v>2400</v>
      </c>
      <c r="B547" s="208" t="s">
        <v>1300</v>
      </c>
      <c r="C547" s="2" t="s">
        <v>2401</v>
      </c>
      <c r="D547" s="63">
        <v>62</v>
      </c>
      <c r="E547" s="63">
        <v>2.1</v>
      </c>
      <c r="F547" s="63">
        <v>59.9</v>
      </c>
      <c r="G547" s="210">
        <v>46094.006249999999</v>
      </c>
      <c r="H547" s="211">
        <v>46098</v>
      </c>
      <c r="J547" s="2" t="s">
        <v>2402</v>
      </c>
      <c r="K547" s="211">
        <v>46098</v>
      </c>
    </row>
    <row r="548" spans="1:11" hidden="1" outlineLevel="1">
      <c r="A548" s="2" t="s">
        <v>2403</v>
      </c>
      <c r="B548" s="208" t="s">
        <v>1300</v>
      </c>
      <c r="C548" s="2" t="s">
        <v>2404</v>
      </c>
      <c r="D548" s="63">
        <v>62</v>
      </c>
      <c r="E548" s="63">
        <v>2.1</v>
      </c>
      <c r="F548" s="63">
        <v>59.9</v>
      </c>
      <c r="G548" s="210">
        <v>46094.009722222225</v>
      </c>
      <c r="H548" s="211">
        <v>46098</v>
      </c>
      <c r="J548" s="2" t="s">
        <v>2402</v>
      </c>
      <c r="K548" s="211">
        <v>46098</v>
      </c>
    </row>
    <row r="549" spans="1:11" hidden="1" outlineLevel="1">
      <c r="A549" s="2" t="s">
        <v>2405</v>
      </c>
      <c r="B549" s="208" t="s">
        <v>1300</v>
      </c>
      <c r="C549" s="2" t="s">
        <v>2406</v>
      </c>
      <c r="D549" s="63">
        <v>262</v>
      </c>
      <c r="E549" s="63">
        <v>7.9</v>
      </c>
      <c r="F549" s="63">
        <v>254.1</v>
      </c>
      <c r="G549" s="210">
        <v>46094.037499999999</v>
      </c>
      <c r="H549" s="211">
        <v>46098</v>
      </c>
      <c r="J549" s="2" t="s">
        <v>2402</v>
      </c>
      <c r="K549" s="211">
        <v>46098</v>
      </c>
    </row>
    <row r="550" spans="1:11" hidden="1" outlineLevel="1">
      <c r="A550" s="2" t="s">
        <v>2407</v>
      </c>
      <c r="B550" s="208" t="s">
        <v>1300</v>
      </c>
      <c r="C550" s="2" t="s">
        <v>2408</v>
      </c>
      <c r="D550" s="63">
        <v>31</v>
      </c>
      <c r="E550" s="63">
        <v>1.2</v>
      </c>
      <c r="F550" s="63">
        <v>29.8</v>
      </c>
      <c r="G550" s="210">
        <v>46094.064583333333</v>
      </c>
      <c r="H550" s="211">
        <v>46098</v>
      </c>
      <c r="J550" s="2" t="s">
        <v>2402</v>
      </c>
      <c r="K550" s="211">
        <v>46098</v>
      </c>
    </row>
    <row r="551" spans="1:11" hidden="1" outlineLevel="1">
      <c r="A551" s="2" t="s">
        <v>2409</v>
      </c>
      <c r="B551" s="208" t="s">
        <v>1300</v>
      </c>
      <c r="C551" s="2" t="s">
        <v>2410</v>
      </c>
      <c r="D551" s="63">
        <v>31</v>
      </c>
      <c r="E551" s="63">
        <v>1.2</v>
      </c>
      <c r="F551" s="63">
        <v>29.8</v>
      </c>
      <c r="G551" s="210">
        <v>46094.070833333331</v>
      </c>
      <c r="H551" s="211">
        <v>46098</v>
      </c>
      <c r="J551" s="2" t="s">
        <v>2402</v>
      </c>
      <c r="K551" s="211">
        <v>46098</v>
      </c>
    </row>
    <row r="552" spans="1:11" hidden="1" outlineLevel="1">
      <c r="A552" s="2" t="s">
        <v>2411</v>
      </c>
      <c r="B552" s="208" t="s">
        <v>1300</v>
      </c>
      <c r="C552" s="2" t="s">
        <v>2412</v>
      </c>
      <c r="D552" s="63">
        <v>93</v>
      </c>
      <c r="E552" s="63">
        <v>3</v>
      </c>
      <c r="F552" s="63">
        <v>90</v>
      </c>
      <c r="G552" s="210">
        <v>46094.578472222223</v>
      </c>
      <c r="H552" s="211">
        <v>46098</v>
      </c>
      <c r="J552" s="2" t="s">
        <v>2402</v>
      </c>
      <c r="K552" s="211">
        <v>46098</v>
      </c>
    </row>
    <row r="553" spans="1:11" hidden="1" outlineLevel="1">
      <c r="A553" s="2" t="s">
        <v>2413</v>
      </c>
      <c r="B553" s="208" t="s">
        <v>1300</v>
      </c>
      <c r="C553" s="2" t="s">
        <v>2414</v>
      </c>
      <c r="D553" s="63">
        <v>31</v>
      </c>
      <c r="E553" s="63">
        <v>1.2</v>
      </c>
      <c r="F553" s="63">
        <v>29.8</v>
      </c>
      <c r="G553" s="210">
        <v>46094.580555555556</v>
      </c>
      <c r="H553" s="211">
        <v>46098</v>
      </c>
      <c r="J553" s="2" t="s">
        <v>2402</v>
      </c>
      <c r="K553" s="211">
        <v>46098</v>
      </c>
    </row>
    <row r="554" spans="1:11" hidden="1" outlineLevel="1">
      <c r="A554" s="2" t="s">
        <v>2415</v>
      </c>
      <c r="B554" s="208" t="s">
        <v>1300</v>
      </c>
      <c r="C554" s="2" t="s">
        <v>2416</v>
      </c>
      <c r="D554" s="63">
        <v>31</v>
      </c>
      <c r="E554" s="63">
        <v>1.2</v>
      </c>
      <c r="F554" s="63">
        <v>29.8</v>
      </c>
      <c r="G554" s="210">
        <v>46094.654166666667</v>
      </c>
      <c r="H554" s="211">
        <v>46098</v>
      </c>
      <c r="J554" s="2" t="s">
        <v>2402</v>
      </c>
      <c r="K554" s="211">
        <v>46098</v>
      </c>
    </row>
    <row r="555" spans="1:11" s="230" customFormat="1" hidden="1" outlineLevel="1">
      <c r="A555" s="230" t="s">
        <v>2417</v>
      </c>
      <c r="B555" s="231" t="s">
        <v>1304</v>
      </c>
      <c r="C555" s="230" t="s">
        <v>2011</v>
      </c>
      <c r="D555" s="232">
        <v>-100</v>
      </c>
      <c r="E555" s="232">
        <v>0</v>
      </c>
      <c r="F555" s="232">
        <v>-100</v>
      </c>
      <c r="G555" s="233">
        <v>46094.723611111112</v>
      </c>
      <c r="H555" s="234">
        <v>46094.723611111112</v>
      </c>
      <c r="I555" s="230" t="s">
        <v>1305</v>
      </c>
      <c r="J555" s="230" t="s">
        <v>2385</v>
      </c>
      <c r="K555" s="234">
        <v>46097</v>
      </c>
    </row>
    <row r="556" spans="1:11" hidden="1" outlineLevel="1">
      <c r="A556" s="2" t="s">
        <v>2418</v>
      </c>
      <c r="B556" s="208" t="s">
        <v>1300</v>
      </c>
      <c r="C556" s="2" t="s">
        <v>2419</v>
      </c>
      <c r="D556" s="63">
        <v>31</v>
      </c>
      <c r="E556" s="63">
        <v>1.2</v>
      </c>
      <c r="F556" s="63">
        <v>29.8</v>
      </c>
      <c r="G556" s="210">
        <v>46094.731944444444</v>
      </c>
      <c r="H556" s="211">
        <v>46098</v>
      </c>
      <c r="J556" s="2" t="s">
        <v>2402</v>
      </c>
      <c r="K556" s="211">
        <v>46098</v>
      </c>
    </row>
    <row r="557" spans="1:11" hidden="1" outlineLevel="1">
      <c r="A557" s="2" t="s">
        <v>2420</v>
      </c>
      <c r="B557" s="208" t="s">
        <v>1300</v>
      </c>
      <c r="C557" s="2" t="s">
        <v>2421</v>
      </c>
      <c r="D557" s="63">
        <v>31</v>
      </c>
      <c r="E557" s="63">
        <v>1.2</v>
      </c>
      <c r="F557" s="63">
        <v>29.8</v>
      </c>
      <c r="G557" s="210">
        <v>46094.734722222223</v>
      </c>
      <c r="H557" s="211">
        <v>46098</v>
      </c>
      <c r="J557" s="2" t="s">
        <v>2402</v>
      </c>
      <c r="K557" s="211">
        <v>46098</v>
      </c>
    </row>
    <row r="558" spans="1:11" hidden="1" outlineLevel="1">
      <c r="A558" s="2" t="s">
        <v>2422</v>
      </c>
      <c r="B558" s="208" t="s">
        <v>1300</v>
      </c>
      <c r="C558" s="2" t="s">
        <v>2423</v>
      </c>
      <c r="D558" s="63">
        <v>31</v>
      </c>
      <c r="E558" s="63">
        <v>1.2</v>
      </c>
      <c r="F558" s="63">
        <v>29.8</v>
      </c>
      <c r="G558" s="210">
        <v>46094.744444444441</v>
      </c>
      <c r="H558" s="211">
        <v>46098</v>
      </c>
      <c r="J558" s="2" t="s">
        <v>2402</v>
      </c>
      <c r="K558" s="211">
        <v>46098</v>
      </c>
    </row>
    <row r="559" spans="1:11" hidden="1" outlineLevel="1">
      <c r="A559" s="2" t="s">
        <v>2424</v>
      </c>
      <c r="B559" s="208" t="s">
        <v>1300</v>
      </c>
      <c r="C559" s="2" t="s">
        <v>2425</v>
      </c>
      <c r="D559" s="63">
        <v>31</v>
      </c>
      <c r="E559" s="63">
        <v>1.2</v>
      </c>
      <c r="F559" s="63">
        <v>29.8</v>
      </c>
      <c r="G559" s="210">
        <v>46094.75277777778</v>
      </c>
      <c r="H559" s="211">
        <v>46098</v>
      </c>
      <c r="J559" s="2" t="s">
        <v>2402</v>
      </c>
      <c r="K559" s="211">
        <v>46098</v>
      </c>
    </row>
    <row r="560" spans="1:11" hidden="1" outlineLevel="1">
      <c r="A560" s="2" t="s">
        <v>2426</v>
      </c>
      <c r="B560" s="208" t="s">
        <v>1300</v>
      </c>
      <c r="C560" s="2" t="s">
        <v>2427</v>
      </c>
      <c r="D560" s="63">
        <v>131</v>
      </c>
      <c r="E560" s="63">
        <v>4.0999999999999996</v>
      </c>
      <c r="F560" s="63">
        <v>126.9</v>
      </c>
      <c r="G560" s="210">
        <v>46094.815972222219</v>
      </c>
      <c r="H560" s="211">
        <v>46098</v>
      </c>
      <c r="J560" s="2" t="s">
        <v>2402</v>
      </c>
      <c r="K560" s="211">
        <v>46098</v>
      </c>
    </row>
    <row r="561" spans="1:11" hidden="1" outlineLevel="1">
      <c r="A561" s="2" t="s">
        <v>2428</v>
      </c>
      <c r="B561" s="208" t="s">
        <v>1300</v>
      </c>
      <c r="C561" s="2" t="s">
        <v>2429</v>
      </c>
      <c r="D561" s="63">
        <v>31</v>
      </c>
      <c r="E561" s="63">
        <v>1.2</v>
      </c>
      <c r="F561" s="63">
        <v>29.8</v>
      </c>
      <c r="G561" s="210">
        <v>46094.854166666664</v>
      </c>
      <c r="H561" s="211">
        <v>46098</v>
      </c>
      <c r="J561" s="2" t="s">
        <v>2402</v>
      </c>
      <c r="K561" s="211">
        <v>46098</v>
      </c>
    </row>
    <row r="562" spans="1:11" hidden="1" outlineLevel="1">
      <c r="A562" s="2" t="s">
        <v>2430</v>
      </c>
      <c r="B562" s="208" t="s">
        <v>1300</v>
      </c>
      <c r="C562" s="2" t="s">
        <v>2431</v>
      </c>
      <c r="D562" s="63">
        <v>31</v>
      </c>
      <c r="E562" s="63">
        <v>1.2</v>
      </c>
      <c r="F562" s="63">
        <v>29.8</v>
      </c>
      <c r="G562" s="210">
        <v>46094.875</v>
      </c>
      <c r="H562" s="211">
        <v>46098</v>
      </c>
      <c r="J562" s="2" t="s">
        <v>2402</v>
      </c>
      <c r="K562" s="211">
        <v>46098</v>
      </c>
    </row>
    <row r="563" spans="1:11" hidden="1" outlineLevel="1">
      <c r="A563" s="2" t="s">
        <v>2432</v>
      </c>
      <c r="B563" s="208" t="s">
        <v>1300</v>
      </c>
      <c r="C563" s="2" t="s">
        <v>2433</v>
      </c>
      <c r="D563" s="63">
        <v>31</v>
      </c>
      <c r="E563" s="63">
        <v>1.2</v>
      </c>
      <c r="F563" s="63">
        <v>29.8</v>
      </c>
      <c r="G563" s="210">
        <v>46094.895833333336</v>
      </c>
      <c r="H563" s="211">
        <v>46098</v>
      </c>
      <c r="J563" s="2" t="s">
        <v>2402</v>
      </c>
      <c r="K563" s="211">
        <v>46098</v>
      </c>
    </row>
    <row r="564" spans="1:11" hidden="1" outlineLevel="1">
      <c r="A564" s="2" t="s">
        <v>2434</v>
      </c>
      <c r="B564" s="208" t="s">
        <v>1300</v>
      </c>
      <c r="C564" s="2" t="s">
        <v>2435</v>
      </c>
      <c r="D564" s="63">
        <v>62</v>
      </c>
      <c r="E564" s="63">
        <v>2.1</v>
      </c>
      <c r="F564" s="63">
        <v>59.9</v>
      </c>
      <c r="G564" s="210">
        <v>46094.901388888888</v>
      </c>
      <c r="H564" s="211">
        <v>46098</v>
      </c>
      <c r="J564" s="2" t="s">
        <v>2402</v>
      </c>
      <c r="K564" s="211">
        <v>46098</v>
      </c>
    </row>
    <row r="565" spans="1:11" hidden="1" outlineLevel="1">
      <c r="A565" s="2" t="s">
        <v>2436</v>
      </c>
      <c r="B565" s="208" t="s">
        <v>1300</v>
      </c>
      <c r="C565" s="2" t="s">
        <v>2437</v>
      </c>
      <c r="D565" s="63">
        <v>162</v>
      </c>
      <c r="E565" s="63">
        <v>5</v>
      </c>
      <c r="F565" s="63">
        <v>157</v>
      </c>
      <c r="G565" s="210">
        <v>46094.993750000001</v>
      </c>
      <c r="H565" s="211">
        <v>46098</v>
      </c>
      <c r="J565" s="2" t="s">
        <v>2402</v>
      </c>
      <c r="K565" s="211">
        <v>46098</v>
      </c>
    </row>
    <row r="566" spans="1:11" hidden="1" outlineLevel="1">
      <c r="A566" s="2" t="s">
        <v>2438</v>
      </c>
      <c r="B566" s="208" t="s">
        <v>1300</v>
      </c>
      <c r="C566" s="2" t="s">
        <v>2439</v>
      </c>
      <c r="D566" s="63">
        <v>62</v>
      </c>
      <c r="E566" s="63">
        <v>2.1</v>
      </c>
      <c r="F566" s="63">
        <v>59.9</v>
      </c>
      <c r="G566" s="210">
        <v>46095.007638888892</v>
      </c>
      <c r="H566" s="211">
        <v>46099</v>
      </c>
      <c r="J566" s="2" t="s">
        <v>2440</v>
      </c>
      <c r="K566" s="211">
        <v>46099</v>
      </c>
    </row>
    <row r="567" spans="1:11" hidden="1" outlineLevel="1">
      <c r="A567" s="2" t="s">
        <v>2441</v>
      </c>
      <c r="B567" s="208" t="s">
        <v>1300</v>
      </c>
      <c r="C567" s="2" t="s">
        <v>2442</v>
      </c>
      <c r="D567" s="63">
        <v>131</v>
      </c>
      <c r="E567" s="63">
        <v>4.0999999999999996</v>
      </c>
      <c r="F567" s="63">
        <v>126.9</v>
      </c>
      <c r="G567" s="210">
        <v>46095.459027777775</v>
      </c>
      <c r="H567" s="211">
        <v>46099</v>
      </c>
      <c r="J567" s="2" t="s">
        <v>2440</v>
      </c>
      <c r="K567" s="211">
        <v>46099</v>
      </c>
    </row>
    <row r="568" spans="1:11" hidden="1" outlineLevel="1">
      <c r="A568" s="2" t="s">
        <v>2443</v>
      </c>
      <c r="B568" s="208" t="s">
        <v>1300</v>
      </c>
      <c r="C568" s="2" t="s">
        <v>2444</v>
      </c>
      <c r="D568" s="63">
        <v>31</v>
      </c>
      <c r="E568" s="63">
        <v>1.2</v>
      </c>
      <c r="F568" s="63">
        <v>29.8</v>
      </c>
      <c r="G568" s="210">
        <v>46095.529166666667</v>
      </c>
      <c r="H568" s="211">
        <v>46099</v>
      </c>
      <c r="J568" s="2" t="s">
        <v>2440</v>
      </c>
      <c r="K568" s="211">
        <v>46099</v>
      </c>
    </row>
    <row r="569" spans="1:11" hidden="1" outlineLevel="1">
      <c r="A569" s="2" t="s">
        <v>2445</v>
      </c>
      <c r="B569" s="208" t="s">
        <v>1300</v>
      </c>
      <c r="C569" s="2" t="s">
        <v>2446</v>
      </c>
      <c r="D569" s="63">
        <v>31</v>
      </c>
      <c r="E569" s="63">
        <v>1.2</v>
      </c>
      <c r="F569" s="63">
        <v>29.8</v>
      </c>
      <c r="G569" s="210">
        <v>46095.53125</v>
      </c>
      <c r="H569" s="211">
        <v>46099</v>
      </c>
      <c r="J569" s="2" t="s">
        <v>2440</v>
      </c>
      <c r="K569" s="211">
        <v>46099</v>
      </c>
    </row>
    <row r="570" spans="1:11" hidden="1" outlineLevel="1">
      <c r="A570" s="2" t="s">
        <v>2447</v>
      </c>
      <c r="B570" s="208" t="s">
        <v>1300</v>
      </c>
      <c r="C570" s="2" t="s">
        <v>2448</v>
      </c>
      <c r="D570" s="63">
        <v>31</v>
      </c>
      <c r="E570" s="63">
        <v>1.2</v>
      </c>
      <c r="F570" s="63">
        <v>29.8</v>
      </c>
      <c r="G570" s="210">
        <v>46095.579861111109</v>
      </c>
      <c r="H570" s="211">
        <v>46099</v>
      </c>
      <c r="J570" s="2" t="s">
        <v>2440</v>
      </c>
      <c r="K570" s="211">
        <v>46099</v>
      </c>
    </row>
    <row r="571" spans="1:11" hidden="1" outlineLevel="1">
      <c r="A571" s="2" t="s">
        <v>2449</v>
      </c>
      <c r="B571" s="208" t="s">
        <v>1300</v>
      </c>
      <c r="C571" s="2" t="s">
        <v>2450</v>
      </c>
      <c r="D571" s="63">
        <v>131</v>
      </c>
      <c r="E571" s="63">
        <v>4.0999999999999996</v>
      </c>
      <c r="F571" s="63">
        <v>126.9</v>
      </c>
      <c r="G571" s="210">
        <v>46095.603472222225</v>
      </c>
      <c r="H571" s="211">
        <v>46099</v>
      </c>
      <c r="J571" s="2" t="s">
        <v>2440</v>
      </c>
      <c r="K571" s="211">
        <v>46099</v>
      </c>
    </row>
    <row r="572" spans="1:11" hidden="1" outlineLevel="1">
      <c r="A572" s="2" t="s">
        <v>2451</v>
      </c>
      <c r="B572" s="208" t="s">
        <v>1300</v>
      </c>
      <c r="C572" s="2" t="s">
        <v>2452</v>
      </c>
      <c r="D572" s="63">
        <v>31</v>
      </c>
      <c r="E572" s="63">
        <v>1.2</v>
      </c>
      <c r="F572" s="63">
        <v>29.8</v>
      </c>
      <c r="G572" s="210">
        <v>46095.636111111111</v>
      </c>
      <c r="H572" s="211">
        <v>46099</v>
      </c>
      <c r="J572" s="2" t="s">
        <v>2440</v>
      </c>
      <c r="K572" s="211">
        <v>46099</v>
      </c>
    </row>
    <row r="573" spans="1:11" hidden="1" outlineLevel="1">
      <c r="A573" s="2" t="s">
        <v>2453</v>
      </c>
      <c r="B573" s="208" t="s">
        <v>1300</v>
      </c>
      <c r="C573" s="2" t="s">
        <v>2454</v>
      </c>
      <c r="D573" s="63">
        <v>31</v>
      </c>
      <c r="E573" s="63">
        <v>1.2</v>
      </c>
      <c r="F573" s="63">
        <v>29.8</v>
      </c>
      <c r="G573" s="210">
        <v>46095.63958333333</v>
      </c>
      <c r="H573" s="211">
        <v>46099</v>
      </c>
      <c r="J573" s="2" t="s">
        <v>2440</v>
      </c>
      <c r="K573" s="211">
        <v>46099</v>
      </c>
    </row>
    <row r="574" spans="1:11" hidden="1" outlineLevel="1">
      <c r="A574" s="2" t="s">
        <v>2455</v>
      </c>
      <c r="B574" s="208" t="s">
        <v>1300</v>
      </c>
      <c r="C574" s="2" t="s">
        <v>2456</v>
      </c>
      <c r="D574" s="63">
        <v>31</v>
      </c>
      <c r="E574" s="63">
        <v>1.2</v>
      </c>
      <c r="F574" s="63">
        <v>29.8</v>
      </c>
      <c r="G574" s="210">
        <v>46095.649305555555</v>
      </c>
      <c r="H574" s="211">
        <v>46099</v>
      </c>
      <c r="J574" s="2" t="s">
        <v>2440</v>
      </c>
      <c r="K574" s="211">
        <v>46099</v>
      </c>
    </row>
    <row r="575" spans="1:11" hidden="1" outlineLevel="1">
      <c r="A575" s="2" t="s">
        <v>2457</v>
      </c>
      <c r="B575" s="208" t="s">
        <v>1300</v>
      </c>
      <c r="C575" s="2" t="s">
        <v>2458</v>
      </c>
      <c r="D575" s="63">
        <v>62</v>
      </c>
      <c r="E575" s="63">
        <v>2.1</v>
      </c>
      <c r="F575" s="63">
        <v>59.9</v>
      </c>
      <c r="G575" s="210">
        <v>46095.774305555555</v>
      </c>
      <c r="H575" s="211">
        <v>46099</v>
      </c>
      <c r="J575" s="2" t="s">
        <v>2440</v>
      </c>
      <c r="K575" s="211">
        <v>46099</v>
      </c>
    </row>
    <row r="576" spans="1:11" hidden="1" outlineLevel="1">
      <c r="A576" s="2" t="s">
        <v>2459</v>
      </c>
      <c r="B576" s="208" t="s">
        <v>1300</v>
      </c>
      <c r="C576" s="2" t="s">
        <v>2460</v>
      </c>
      <c r="D576" s="63">
        <v>31</v>
      </c>
      <c r="E576" s="63">
        <v>1.2</v>
      </c>
      <c r="F576" s="63">
        <v>29.8</v>
      </c>
      <c r="G576" s="210">
        <v>46095.782638888886</v>
      </c>
      <c r="H576" s="211">
        <v>46099</v>
      </c>
      <c r="J576" s="2" t="s">
        <v>2440</v>
      </c>
      <c r="K576" s="211">
        <v>46099</v>
      </c>
    </row>
    <row r="577" spans="1:11" hidden="1" outlineLevel="1">
      <c r="A577" s="2" t="s">
        <v>2461</v>
      </c>
      <c r="B577" s="208" t="s">
        <v>1300</v>
      </c>
      <c r="C577" s="2" t="s">
        <v>2462</v>
      </c>
      <c r="D577" s="63">
        <v>31</v>
      </c>
      <c r="E577" s="63">
        <v>1.2</v>
      </c>
      <c r="F577" s="63">
        <v>29.8</v>
      </c>
      <c r="G577" s="210">
        <v>46095.904166666667</v>
      </c>
      <c r="H577" s="211">
        <v>46099</v>
      </c>
      <c r="J577" s="2" t="s">
        <v>2440</v>
      </c>
      <c r="K577" s="211">
        <v>46099</v>
      </c>
    </row>
    <row r="578" spans="1:11" hidden="1" outlineLevel="1">
      <c r="A578" s="2" t="s">
        <v>2463</v>
      </c>
      <c r="B578" s="208" t="s">
        <v>1300</v>
      </c>
      <c r="C578" s="2" t="s">
        <v>2464</v>
      </c>
      <c r="D578" s="63">
        <v>31</v>
      </c>
      <c r="E578" s="63">
        <v>1.2</v>
      </c>
      <c r="F578" s="63">
        <v>29.8</v>
      </c>
      <c r="G578" s="210">
        <v>46095.95416666667</v>
      </c>
      <c r="H578" s="211">
        <v>46099</v>
      </c>
      <c r="J578" s="2" t="s">
        <v>2440</v>
      </c>
      <c r="K578" s="211">
        <v>46099</v>
      </c>
    </row>
    <row r="579" spans="1:11" hidden="1" outlineLevel="1">
      <c r="A579" s="2" t="s">
        <v>2465</v>
      </c>
      <c r="B579" s="208" t="s">
        <v>1300</v>
      </c>
      <c r="C579" s="2" t="s">
        <v>2466</v>
      </c>
      <c r="D579" s="63">
        <v>62</v>
      </c>
      <c r="E579" s="63">
        <v>2.1</v>
      </c>
      <c r="F579" s="63">
        <v>59.9</v>
      </c>
      <c r="G579" s="210">
        <v>46095.956944444442</v>
      </c>
      <c r="H579" s="211">
        <v>46099</v>
      </c>
      <c r="J579" s="2" t="s">
        <v>2440</v>
      </c>
      <c r="K579" s="211">
        <v>46099</v>
      </c>
    </row>
    <row r="580" spans="1:11" hidden="1" outlineLevel="1">
      <c r="A580" s="2" t="s">
        <v>2467</v>
      </c>
      <c r="B580" s="208" t="s">
        <v>1300</v>
      </c>
      <c r="C580" s="2" t="s">
        <v>2468</v>
      </c>
      <c r="D580" s="63">
        <v>31</v>
      </c>
      <c r="E580" s="63">
        <v>1.2</v>
      </c>
      <c r="F580" s="63">
        <v>29.8</v>
      </c>
      <c r="G580" s="210">
        <v>46095.998611111114</v>
      </c>
      <c r="H580" s="211">
        <v>46099</v>
      </c>
      <c r="J580" s="2" t="s">
        <v>2440</v>
      </c>
      <c r="K580" s="211">
        <v>46099</v>
      </c>
    </row>
    <row r="581" spans="1:11" hidden="1" outlineLevel="1">
      <c r="A581" s="2" t="s">
        <v>2469</v>
      </c>
      <c r="B581" s="208" t="s">
        <v>1300</v>
      </c>
      <c r="C581" s="2" t="s">
        <v>2470</v>
      </c>
      <c r="D581" s="63">
        <v>31</v>
      </c>
      <c r="E581" s="63">
        <v>1.2</v>
      </c>
      <c r="F581" s="63">
        <v>29.8</v>
      </c>
      <c r="G581" s="210">
        <v>46096.055555555555</v>
      </c>
      <c r="H581" s="211">
        <v>46099</v>
      </c>
      <c r="J581" s="2" t="s">
        <v>2440</v>
      </c>
      <c r="K581" s="211">
        <v>46099</v>
      </c>
    </row>
    <row r="582" spans="1:11" hidden="1" outlineLevel="1">
      <c r="A582" s="2" t="s">
        <v>2471</v>
      </c>
      <c r="B582" s="208" t="s">
        <v>1300</v>
      </c>
      <c r="C582" s="2" t="s">
        <v>2472</v>
      </c>
      <c r="D582" s="63">
        <v>93</v>
      </c>
      <c r="E582" s="63">
        <v>3</v>
      </c>
      <c r="F582" s="63">
        <v>90</v>
      </c>
      <c r="G582" s="210">
        <v>46096.466666666667</v>
      </c>
      <c r="H582" s="211">
        <v>46099</v>
      </c>
      <c r="J582" s="2" t="s">
        <v>2440</v>
      </c>
      <c r="K582" s="211">
        <v>46099</v>
      </c>
    </row>
    <row r="583" spans="1:11" hidden="1" outlineLevel="1">
      <c r="A583" s="2" t="s">
        <v>2473</v>
      </c>
      <c r="B583" s="208" t="s">
        <v>1300</v>
      </c>
      <c r="C583" s="2" t="s">
        <v>2474</v>
      </c>
      <c r="D583" s="63">
        <v>31</v>
      </c>
      <c r="E583" s="63">
        <v>1.2</v>
      </c>
      <c r="F583" s="63">
        <v>29.8</v>
      </c>
      <c r="G583" s="210">
        <v>46096.67291666667</v>
      </c>
      <c r="H583" s="211">
        <v>46099</v>
      </c>
      <c r="J583" s="2" t="s">
        <v>2440</v>
      </c>
      <c r="K583" s="211">
        <v>46099</v>
      </c>
    </row>
    <row r="584" spans="1:11" hidden="1" outlineLevel="1">
      <c r="A584" s="2" t="s">
        <v>2475</v>
      </c>
      <c r="B584" s="208" t="s">
        <v>1300</v>
      </c>
      <c r="C584" s="2" t="s">
        <v>2476</v>
      </c>
      <c r="D584" s="63">
        <v>31</v>
      </c>
      <c r="E584" s="63">
        <v>1.2</v>
      </c>
      <c r="F584" s="63">
        <v>29.8</v>
      </c>
      <c r="G584" s="210">
        <v>46096.678472222222</v>
      </c>
      <c r="H584" s="211">
        <v>46099</v>
      </c>
      <c r="J584" s="2" t="s">
        <v>2440</v>
      </c>
      <c r="K584" s="211">
        <v>46099</v>
      </c>
    </row>
    <row r="585" spans="1:11" hidden="1" outlineLevel="1">
      <c r="A585" s="2" t="s">
        <v>2477</v>
      </c>
      <c r="B585" s="208" t="s">
        <v>1300</v>
      </c>
      <c r="C585" s="2" t="s">
        <v>2478</v>
      </c>
      <c r="D585" s="63">
        <v>31</v>
      </c>
      <c r="E585" s="63">
        <v>1.2</v>
      </c>
      <c r="F585" s="63">
        <v>29.8</v>
      </c>
      <c r="G585" s="210">
        <v>46096.696527777778</v>
      </c>
      <c r="H585" s="211">
        <v>46099</v>
      </c>
      <c r="J585" s="2" t="s">
        <v>2440</v>
      </c>
      <c r="K585" s="211">
        <v>46099</v>
      </c>
    </row>
    <row r="586" spans="1:11" hidden="1" outlineLevel="1">
      <c r="A586" s="2" t="s">
        <v>2479</v>
      </c>
      <c r="B586" s="208" t="s">
        <v>1300</v>
      </c>
      <c r="C586" s="2" t="s">
        <v>2480</v>
      </c>
      <c r="D586" s="63">
        <v>62</v>
      </c>
      <c r="E586" s="63">
        <v>2.1</v>
      </c>
      <c r="F586" s="63">
        <v>59.9</v>
      </c>
      <c r="G586" s="210">
        <v>46096.744444444441</v>
      </c>
      <c r="H586" s="211">
        <v>46099</v>
      </c>
      <c r="J586" s="2" t="s">
        <v>2440</v>
      </c>
      <c r="K586" s="211">
        <v>46099</v>
      </c>
    </row>
    <row r="587" spans="1:11" hidden="1" outlineLevel="1">
      <c r="A587" s="2" t="s">
        <v>2481</v>
      </c>
      <c r="B587" s="208" t="s">
        <v>1300</v>
      </c>
      <c r="C587" s="2" t="s">
        <v>2482</v>
      </c>
      <c r="D587" s="63">
        <v>62</v>
      </c>
      <c r="E587" s="63">
        <v>2.1</v>
      </c>
      <c r="F587" s="63">
        <v>59.9</v>
      </c>
      <c r="G587" s="210">
        <v>46096.772222222222</v>
      </c>
      <c r="H587" s="211">
        <v>46099</v>
      </c>
      <c r="J587" s="2" t="s">
        <v>2440</v>
      </c>
      <c r="K587" s="211">
        <v>46099</v>
      </c>
    </row>
    <row r="588" spans="1:11" hidden="1" outlineLevel="1">
      <c r="A588" s="2" t="s">
        <v>2483</v>
      </c>
      <c r="B588" s="208" t="s">
        <v>1300</v>
      </c>
      <c r="C588" s="2" t="s">
        <v>2484</v>
      </c>
      <c r="D588" s="63">
        <v>131</v>
      </c>
      <c r="E588" s="63">
        <v>4.0999999999999996</v>
      </c>
      <c r="F588" s="63">
        <v>126.9</v>
      </c>
      <c r="G588" s="210">
        <v>46096.838888888888</v>
      </c>
      <c r="H588" s="211">
        <v>46099</v>
      </c>
      <c r="J588" s="2" t="s">
        <v>2440</v>
      </c>
      <c r="K588" s="211">
        <v>46099</v>
      </c>
    </row>
    <row r="589" spans="1:11" hidden="1" outlineLevel="1">
      <c r="A589" s="2" t="s">
        <v>2485</v>
      </c>
      <c r="B589" s="208" t="s">
        <v>1300</v>
      </c>
      <c r="C589" s="2" t="s">
        <v>2486</v>
      </c>
      <c r="D589" s="63">
        <v>31</v>
      </c>
      <c r="E589" s="63">
        <v>1.2</v>
      </c>
      <c r="F589" s="63">
        <v>29.8</v>
      </c>
      <c r="G589" s="210">
        <v>46096.947916666664</v>
      </c>
      <c r="H589" s="211">
        <v>46099</v>
      </c>
      <c r="J589" s="2" t="s">
        <v>2440</v>
      </c>
      <c r="K589" s="211">
        <v>46099</v>
      </c>
    </row>
    <row r="590" spans="1:11" hidden="1" outlineLevel="1">
      <c r="A590" s="2" t="s">
        <v>2487</v>
      </c>
      <c r="B590" s="208" t="s">
        <v>1300</v>
      </c>
      <c r="C590" s="2" t="s">
        <v>2488</v>
      </c>
      <c r="D590" s="63">
        <v>31</v>
      </c>
      <c r="E590" s="63">
        <v>1.2</v>
      </c>
      <c r="F590" s="63">
        <v>29.8</v>
      </c>
      <c r="G590" s="210">
        <v>46096.95416666667</v>
      </c>
      <c r="H590" s="211">
        <v>46099</v>
      </c>
      <c r="J590" s="2" t="s">
        <v>2440</v>
      </c>
      <c r="K590" s="211">
        <v>46099</v>
      </c>
    </row>
    <row r="591" spans="1:11" hidden="1" outlineLevel="1">
      <c r="A591" s="2" t="s">
        <v>2489</v>
      </c>
      <c r="B591" s="208" t="s">
        <v>1300</v>
      </c>
      <c r="C591" s="2" t="s">
        <v>2490</v>
      </c>
      <c r="D591" s="63">
        <v>31</v>
      </c>
      <c r="E591" s="63">
        <v>1.2</v>
      </c>
      <c r="F591" s="63">
        <v>29.8</v>
      </c>
      <c r="G591" s="210">
        <v>46096.972222222219</v>
      </c>
      <c r="H591" s="211">
        <v>46099</v>
      </c>
      <c r="J591" s="2" t="s">
        <v>2440</v>
      </c>
      <c r="K591" s="211">
        <v>46099</v>
      </c>
    </row>
    <row r="592" spans="1:11" hidden="1" outlineLevel="1">
      <c r="A592" s="2" t="s">
        <v>2491</v>
      </c>
      <c r="B592" s="208" t="s">
        <v>1300</v>
      </c>
      <c r="C592" s="2" t="s">
        <v>2492</v>
      </c>
      <c r="D592" s="63">
        <v>31</v>
      </c>
      <c r="E592" s="63">
        <v>1.2</v>
      </c>
      <c r="F592" s="63">
        <v>29.8</v>
      </c>
      <c r="G592" s="210">
        <v>46097.003472222219</v>
      </c>
      <c r="H592" s="211">
        <v>46099</v>
      </c>
      <c r="J592" s="2" t="s">
        <v>2440</v>
      </c>
      <c r="K592" s="211">
        <v>46099</v>
      </c>
    </row>
    <row r="593" spans="1:11" hidden="1" outlineLevel="1">
      <c r="A593" s="2" t="s">
        <v>2493</v>
      </c>
      <c r="B593" s="208" t="s">
        <v>1300</v>
      </c>
      <c r="C593" s="2" t="s">
        <v>2494</v>
      </c>
      <c r="D593" s="63">
        <v>31</v>
      </c>
      <c r="E593" s="63">
        <v>1.2</v>
      </c>
      <c r="F593" s="63">
        <v>29.8</v>
      </c>
      <c r="G593" s="210">
        <v>46097.011111111111</v>
      </c>
      <c r="H593" s="211">
        <v>46099</v>
      </c>
      <c r="J593" s="2" t="s">
        <v>2440</v>
      </c>
      <c r="K593" s="211">
        <v>46099</v>
      </c>
    </row>
    <row r="594" spans="1:11" hidden="1" outlineLevel="1">
      <c r="A594" s="2" t="s">
        <v>2495</v>
      </c>
      <c r="B594" s="208" t="s">
        <v>1300</v>
      </c>
      <c r="C594" s="2" t="s">
        <v>2496</v>
      </c>
      <c r="D594" s="63">
        <v>31</v>
      </c>
      <c r="E594" s="63">
        <v>1.2</v>
      </c>
      <c r="F594" s="63">
        <v>29.8</v>
      </c>
      <c r="G594" s="210">
        <v>46097.015972222223</v>
      </c>
      <c r="H594" s="211">
        <v>46099</v>
      </c>
      <c r="J594" s="2" t="s">
        <v>2440</v>
      </c>
      <c r="K594" s="211">
        <v>46099</v>
      </c>
    </row>
    <row r="595" spans="1:11" hidden="1" outlineLevel="1">
      <c r="A595" s="2" t="s">
        <v>2497</v>
      </c>
      <c r="B595" s="208" t="s">
        <v>1300</v>
      </c>
      <c r="C595" s="2" t="s">
        <v>2498</v>
      </c>
      <c r="D595" s="63">
        <v>31</v>
      </c>
      <c r="E595" s="63">
        <v>1.2</v>
      </c>
      <c r="F595" s="63">
        <v>29.8</v>
      </c>
      <c r="G595" s="210">
        <v>46097.085416666669</v>
      </c>
      <c r="H595" s="211">
        <v>46099</v>
      </c>
      <c r="J595" s="2" t="s">
        <v>2440</v>
      </c>
      <c r="K595" s="211">
        <v>46099</v>
      </c>
    </row>
    <row r="596" spans="1:11" hidden="1" outlineLevel="1">
      <c r="A596" s="2" t="s">
        <v>2499</v>
      </c>
      <c r="B596" s="208" t="s">
        <v>1300</v>
      </c>
      <c r="C596" s="2" t="s">
        <v>2500</v>
      </c>
      <c r="D596" s="63">
        <v>31</v>
      </c>
      <c r="E596" s="63">
        <v>1.2</v>
      </c>
      <c r="F596" s="63">
        <v>29.8</v>
      </c>
      <c r="G596" s="210">
        <v>46097.089583333334</v>
      </c>
      <c r="H596" s="211">
        <v>46099</v>
      </c>
      <c r="J596" s="2" t="s">
        <v>2440</v>
      </c>
      <c r="K596" s="211">
        <v>46099</v>
      </c>
    </row>
    <row r="597" spans="1:11" hidden="1" outlineLevel="1">
      <c r="A597" s="2" t="s">
        <v>2501</v>
      </c>
      <c r="B597" s="208" t="s">
        <v>1300</v>
      </c>
      <c r="C597" s="2" t="s">
        <v>2502</v>
      </c>
      <c r="D597" s="63">
        <v>31</v>
      </c>
      <c r="E597" s="63">
        <v>1.2</v>
      </c>
      <c r="F597" s="63">
        <v>29.8</v>
      </c>
      <c r="G597" s="210">
        <v>46097.334722222222</v>
      </c>
      <c r="H597" s="211">
        <v>46099</v>
      </c>
      <c r="J597" s="2" t="s">
        <v>2440</v>
      </c>
      <c r="K597" s="211">
        <v>46099</v>
      </c>
    </row>
    <row r="598" spans="1:11" hidden="1" outlineLevel="1">
      <c r="A598" s="2" t="s">
        <v>2503</v>
      </c>
      <c r="B598" s="208" t="s">
        <v>1300</v>
      </c>
      <c r="C598" s="2" t="s">
        <v>2504</v>
      </c>
      <c r="D598" s="63">
        <v>31</v>
      </c>
      <c r="E598" s="63">
        <v>1.2</v>
      </c>
      <c r="F598" s="63">
        <v>29.8</v>
      </c>
      <c r="G598" s="210">
        <v>46097.45416666667</v>
      </c>
      <c r="H598" s="211">
        <v>46099</v>
      </c>
      <c r="J598" s="2" t="s">
        <v>2440</v>
      </c>
      <c r="K598" s="211">
        <v>46099</v>
      </c>
    </row>
    <row r="599" spans="1:11" hidden="1" outlineLevel="1">
      <c r="A599" s="2" t="s">
        <v>2505</v>
      </c>
      <c r="B599" s="208" t="s">
        <v>1300</v>
      </c>
      <c r="C599" s="2" t="s">
        <v>2506</v>
      </c>
      <c r="D599" s="63">
        <v>31</v>
      </c>
      <c r="E599" s="63">
        <v>1.2</v>
      </c>
      <c r="F599" s="63">
        <v>29.8</v>
      </c>
      <c r="G599" s="210">
        <v>46097.479861111111</v>
      </c>
      <c r="H599" s="211">
        <v>46099</v>
      </c>
      <c r="J599" s="2" t="s">
        <v>2440</v>
      </c>
      <c r="K599" s="211">
        <v>46099</v>
      </c>
    </row>
    <row r="600" spans="1:11" hidden="1" outlineLevel="1">
      <c r="A600" s="2" t="s">
        <v>2507</v>
      </c>
      <c r="B600" s="208" t="s">
        <v>1300</v>
      </c>
      <c r="C600" s="2" t="s">
        <v>2508</v>
      </c>
      <c r="D600" s="63">
        <v>31</v>
      </c>
      <c r="E600" s="63">
        <v>1.2</v>
      </c>
      <c r="F600" s="63">
        <v>29.8</v>
      </c>
      <c r="G600" s="210">
        <v>46097.530555555553</v>
      </c>
      <c r="H600" s="211">
        <v>46099</v>
      </c>
      <c r="J600" s="2" t="s">
        <v>2440</v>
      </c>
      <c r="K600" s="211">
        <v>46099</v>
      </c>
    </row>
    <row r="601" spans="1:11" hidden="1" outlineLevel="1">
      <c r="A601" s="2" t="s">
        <v>2509</v>
      </c>
      <c r="B601" s="208" t="s">
        <v>1300</v>
      </c>
      <c r="C601" s="2" t="s">
        <v>2510</v>
      </c>
      <c r="D601" s="63">
        <v>31</v>
      </c>
      <c r="E601" s="63">
        <v>1.2</v>
      </c>
      <c r="F601" s="63">
        <v>29.8</v>
      </c>
      <c r="G601" s="210">
        <v>46097.54583333333</v>
      </c>
      <c r="H601" s="211">
        <v>46099</v>
      </c>
      <c r="J601" s="2" t="s">
        <v>2440</v>
      </c>
      <c r="K601" s="211">
        <v>46099</v>
      </c>
    </row>
    <row r="602" spans="1:11" hidden="1" outlineLevel="1">
      <c r="A602" s="2" t="s">
        <v>2511</v>
      </c>
      <c r="B602" s="208" t="s">
        <v>1300</v>
      </c>
      <c r="C602" s="2" t="s">
        <v>2512</v>
      </c>
      <c r="D602" s="63">
        <v>31</v>
      </c>
      <c r="E602" s="63">
        <v>1.2</v>
      </c>
      <c r="F602" s="63">
        <v>29.8</v>
      </c>
      <c r="G602" s="210">
        <v>46097.59652777778</v>
      </c>
      <c r="H602" s="211">
        <v>46099</v>
      </c>
      <c r="J602" s="2" t="s">
        <v>2440</v>
      </c>
      <c r="K602" s="211">
        <v>46099</v>
      </c>
    </row>
    <row r="603" spans="1:11" hidden="1" outlineLevel="1">
      <c r="A603" s="2" t="s">
        <v>2513</v>
      </c>
      <c r="B603" s="208" t="s">
        <v>1300</v>
      </c>
      <c r="C603" s="2" t="s">
        <v>2514</v>
      </c>
      <c r="D603" s="63">
        <v>31</v>
      </c>
      <c r="E603" s="63">
        <v>1.2</v>
      </c>
      <c r="F603" s="63">
        <v>29.8</v>
      </c>
      <c r="G603" s="210">
        <v>46097.651388888888</v>
      </c>
      <c r="H603" s="211">
        <v>46099</v>
      </c>
      <c r="J603" s="2" t="s">
        <v>2440</v>
      </c>
      <c r="K603" s="211">
        <v>46099</v>
      </c>
    </row>
    <row r="604" spans="1:11" hidden="1" outlineLevel="1">
      <c r="A604" s="2" t="s">
        <v>2515</v>
      </c>
      <c r="B604" s="208" t="s">
        <v>1300</v>
      </c>
      <c r="C604" s="2" t="s">
        <v>2516</v>
      </c>
      <c r="D604" s="63">
        <v>31</v>
      </c>
      <c r="E604" s="63">
        <v>1.2</v>
      </c>
      <c r="F604" s="63">
        <v>29.8</v>
      </c>
      <c r="G604" s="210">
        <v>46097.679861111108</v>
      </c>
      <c r="H604" s="211">
        <v>46099</v>
      </c>
      <c r="J604" s="2" t="s">
        <v>2440</v>
      </c>
      <c r="K604" s="211">
        <v>46099</v>
      </c>
    </row>
    <row r="605" spans="1:11" hidden="1" outlineLevel="1">
      <c r="A605" s="2" t="s">
        <v>2517</v>
      </c>
      <c r="B605" s="208" t="s">
        <v>1300</v>
      </c>
      <c r="C605" s="2" t="s">
        <v>2518</v>
      </c>
      <c r="D605" s="63">
        <v>31</v>
      </c>
      <c r="E605" s="63">
        <v>1.2</v>
      </c>
      <c r="F605" s="63">
        <v>29.8</v>
      </c>
      <c r="G605" s="210">
        <v>46097.689583333333</v>
      </c>
      <c r="H605" s="211">
        <v>46099</v>
      </c>
      <c r="J605" s="2" t="s">
        <v>2440</v>
      </c>
      <c r="K605" s="211">
        <v>46099</v>
      </c>
    </row>
    <row r="606" spans="1:11" hidden="1" outlineLevel="1">
      <c r="A606" s="2" t="s">
        <v>2519</v>
      </c>
      <c r="B606" s="208" t="s">
        <v>1300</v>
      </c>
      <c r="C606" s="2" t="s">
        <v>2520</v>
      </c>
      <c r="D606" s="63">
        <v>31</v>
      </c>
      <c r="E606" s="63">
        <v>1.2</v>
      </c>
      <c r="F606" s="63">
        <v>29.8</v>
      </c>
      <c r="G606" s="210">
        <v>46097.731944444444</v>
      </c>
      <c r="H606" s="211">
        <v>46099</v>
      </c>
      <c r="J606" s="2" t="s">
        <v>2440</v>
      </c>
      <c r="K606" s="211">
        <v>46099</v>
      </c>
    </row>
    <row r="607" spans="1:11" hidden="1" outlineLevel="1">
      <c r="A607" s="2" t="s">
        <v>2521</v>
      </c>
      <c r="B607" s="208" t="s">
        <v>1300</v>
      </c>
      <c r="C607" s="2" t="s">
        <v>2522</v>
      </c>
      <c r="D607" s="63">
        <v>31</v>
      </c>
      <c r="E607" s="63">
        <v>1.2</v>
      </c>
      <c r="F607" s="63">
        <v>29.8</v>
      </c>
      <c r="G607" s="210">
        <v>46097.73541666667</v>
      </c>
      <c r="H607" s="211">
        <v>46099</v>
      </c>
      <c r="J607" s="2" t="s">
        <v>2440</v>
      </c>
      <c r="K607" s="211">
        <v>46099</v>
      </c>
    </row>
    <row r="608" spans="1:11" hidden="1" outlineLevel="1">
      <c r="A608" s="2" t="s">
        <v>2523</v>
      </c>
      <c r="B608" s="208" t="s">
        <v>1300</v>
      </c>
      <c r="C608" s="2" t="s">
        <v>2524</v>
      </c>
      <c r="D608" s="63">
        <v>31</v>
      </c>
      <c r="E608" s="63">
        <v>1.2</v>
      </c>
      <c r="F608" s="63">
        <v>29.8</v>
      </c>
      <c r="G608" s="210">
        <v>46097.76458333333</v>
      </c>
      <c r="H608" s="211">
        <v>46099</v>
      </c>
      <c r="J608" s="2" t="s">
        <v>2440</v>
      </c>
      <c r="K608" s="211">
        <v>46099</v>
      </c>
    </row>
    <row r="609" spans="1:11" hidden="1" outlineLevel="1">
      <c r="A609" s="2" t="s">
        <v>2525</v>
      </c>
      <c r="B609" s="208" t="s">
        <v>1300</v>
      </c>
      <c r="C609" s="2" t="s">
        <v>2526</v>
      </c>
      <c r="D609" s="63">
        <v>31</v>
      </c>
      <c r="E609" s="63">
        <v>1.2</v>
      </c>
      <c r="F609" s="63">
        <v>29.8</v>
      </c>
      <c r="G609" s="210">
        <v>46097.786111111112</v>
      </c>
      <c r="H609" s="211">
        <v>46099</v>
      </c>
      <c r="J609" s="2" t="s">
        <v>2440</v>
      </c>
      <c r="K609" s="211">
        <v>46099</v>
      </c>
    </row>
    <row r="610" spans="1:11" hidden="1" outlineLevel="1">
      <c r="A610" s="2" t="s">
        <v>2527</v>
      </c>
      <c r="B610" s="208" t="s">
        <v>1300</v>
      </c>
      <c r="C610" s="2" t="s">
        <v>2528</v>
      </c>
      <c r="D610" s="63">
        <v>31</v>
      </c>
      <c r="E610" s="63">
        <v>1.2</v>
      </c>
      <c r="F610" s="63">
        <v>29.8</v>
      </c>
      <c r="G610" s="210">
        <v>46097.854861111111</v>
      </c>
      <c r="H610" s="211">
        <v>46099</v>
      </c>
      <c r="J610" s="2" t="s">
        <v>2440</v>
      </c>
      <c r="K610" s="211">
        <v>46099</v>
      </c>
    </row>
    <row r="611" spans="1:11" hidden="1" outlineLevel="1">
      <c r="A611" s="2" t="s">
        <v>2529</v>
      </c>
      <c r="B611" s="208" t="s">
        <v>1300</v>
      </c>
      <c r="C611" s="2" t="s">
        <v>2530</v>
      </c>
      <c r="D611" s="63">
        <v>131</v>
      </c>
      <c r="E611" s="63">
        <v>4.0999999999999996</v>
      </c>
      <c r="F611" s="63">
        <v>126.9</v>
      </c>
      <c r="G611" s="210">
        <v>46097.919444444444</v>
      </c>
      <c r="H611" s="211">
        <v>46099</v>
      </c>
      <c r="J611" s="2" t="s">
        <v>2440</v>
      </c>
      <c r="K611" s="211">
        <v>46099</v>
      </c>
    </row>
    <row r="612" spans="1:11" hidden="1" outlineLevel="1">
      <c r="A612" s="2" t="s">
        <v>2531</v>
      </c>
      <c r="B612" s="208" t="s">
        <v>1300</v>
      </c>
      <c r="C612" s="2" t="s">
        <v>2532</v>
      </c>
      <c r="D612" s="63">
        <v>31</v>
      </c>
      <c r="E612" s="63">
        <v>1.2</v>
      </c>
      <c r="F612" s="63">
        <v>29.8</v>
      </c>
      <c r="G612" s="210">
        <v>46097.958333333336</v>
      </c>
      <c r="H612" s="211">
        <v>46099</v>
      </c>
      <c r="J612" s="2" t="s">
        <v>2440</v>
      </c>
      <c r="K612" s="211">
        <v>46099</v>
      </c>
    </row>
    <row r="613" spans="1:11" hidden="1" outlineLevel="1">
      <c r="A613" s="2" t="s">
        <v>2533</v>
      </c>
      <c r="B613" s="208" t="s">
        <v>1300</v>
      </c>
      <c r="C613" s="2" t="s">
        <v>2534</v>
      </c>
      <c r="D613" s="63">
        <v>31</v>
      </c>
      <c r="E613" s="63">
        <v>1.2</v>
      </c>
      <c r="F613" s="63">
        <v>29.8</v>
      </c>
      <c r="G613" s="210">
        <v>46097.962500000001</v>
      </c>
      <c r="H613" s="211">
        <v>46099</v>
      </c>
      <c r="J613" s="2" t="s">
        <v>2440</v>
      </c>
      <c r="K613" s="211">
        <v>46099</v>
      </c>
    </row>
    <row r="614" spans="1:11" hidden="1" outlineLevel="1">
      <c r="A614" s="2" t="s">
        <v>2535</v>
      </c>
      <c r="B614" s="208" t="s">
        <v>1300</v>
      </c>
      <c r="C614" s="2" t="s">
        <v>2536</v>
      </c>
      <c r="D614" s="63">
        <v>31</v>
      </c>
      <c r="E614" s="63">
        <v>1.2</v>
      </c>
      <c r="F614" s="63">
        <v>29.8</v>
      </c>
      <c r="G614" s="210">
        <v>46098.040277777778</v>
      </c>
      <c r="H614" s="211">
        <v>46100</v>
      </c>
      <c r="J614" s="2" t="s">
        <v>2537</v>
      </c>
      <c r="K614" s="211">
        <v>46100</v>
      </c>
    </row>
    <row r="615" spans="1:11" hidden="1" outlineLevel="1">
      <c r="A615" s="2" t="s">
        <v>2538</v>
      </c>
      <c r="B615" s="208" t="s">
        <v>1300</v>
      </c>
      <c r="C615" s="2" t="s">
        <v>2539</v>
      </c>
      <c r="D615" s="63">
        <v>31</v>
      </c>
      <c r="E615" s="63">
        <v>1.2</v>
      </c>
      <c r="F615" s="63">
        <v>29.8</v>
      </c>
      <c r="G615" s="210">
        <v>46098.040972222225</v>
      </c>
      <c r="H615" s="211">
        <v>46100</v>
      </c>
      <c r="J615" s="2" t="s">
        <v>2537</v>
      </c>
      <c r="K615" s="211">
        <v>46100</v>
      </c>
    </row>
    <row r="616" spans="1:11" hidden="1" outlineLevel="1">
      <c r="A616" s="2" t="s">
        <v>2540</v>
      </c>
      <c r="B616" s="208" t="s">
        <v>1300</v>
      </c>
      <c r="C616" s="2" t="s">
        <v>2541</v>
      </c>
      <c r="D616" s="63">
        <v>31</v>
      </c>
      <c r="E616" s="63">
        <v>1.2</v>
      </c>
      <c r="F616" s="63">
        <v>29.8</v>
      </c>
      <c r="G616" s="210">
        <v>46098.132638888892</v>
      </c>
      <c r="H616" s="211">
        <v>46100</v>
      </c>
      <c r="J616" s="2" t="s">
        <v>2537</v>
      </c>
      <c r="K616" s="211">
        <v>46100</v>
      </c>
    </row>
    <row r="617" spans="1:11" hidden="1" outlineLevel="1">
      <c r="A617" s="2" t="s">
        <v>2542</v>
      </c>
      <c r="B617" s="208" t="s">
        <v>1300</v>
      </c>
      <c r="C617" s="2" t="s">
        <v>2543</v>
      </c>
      <c r="D617" s="63">
        <v>31</v>
      </c>
      <c r="E617" s="63">
        <v>1.2</v>
      </c>
      <c r="F617" s="63">
        <v>29.8</v>
      </c>
      <c r="G617" s="210">
        <v>46098.163194444445</v>
      </c>
      <c r="H617" s="211">
        <v>46100</v>
      </c>
      <c r="J617" s="2" t="s">
        <v>2537</v>
      </c>
      <c r="K617" s="211">
        <v>46100</v>
      </c>
    </row>
    <row r="618" spans="1:11" hidden="1" outlineLevel="1">
      <c r="A618" s="2" t="s">
        <v>2544</v>
      </c>
      <c r="B618" s="208" t="s">
        <v>1300</v>
      </c>
      <c r="C618" s="2" t="s">
        <v>2545</v>
      </c>
      <c r="D618" s="63">
        <v>31</v>
      </c>
      <c r="E618" s="63">
        <v>1.2</v>
      </c>
      <c r="F618" s="63">
        <v>29.8</v>
      </c>
      <c r="G618" s="210">
        <v>46098.219444444447</v>
      </c>
      <c r="H618" s="211">
        <v>46100</v>
      </c>
      <c r="J618" s="2" t="s">
        <v>2537</v>
      </c>
      <c r="K618" s="211">
        <v>46100</v>
      </c>
    </row>
    <row r="619" spans="1:11" hidden="1" outlineLevel="1">
      <c r="A619" s="2" t="s">
        <v>2546</v>
      </c>
      <c r="B619" s="208" t="s">
        <v>1300</v>
      </c>
      <c r="C619" s="2" t="s">
        <v>2547</v>
      </c>
      <c r="D619" s="63">
        <v>93</v>
      </c>
      <c r="E619" s="63">
        <v>3</v>
      </c>
      <c r="F619" s="63">
        <v>90</v>
      </c>
      <c r="G619" s="210">
        <v>46098.511805555558</v>
      </c>
      <c r="H619" s="211">
        <v>46100</v>
      </c>
      <c r="J619" s="2" t="s">
        <v>2537</v>
      </c>
      <c r="K619" s="211">
        <v>46100</v>
      </c>
    </row>
    <row r="620" spans="1:11" hidden="1" outlineLevel="1">
      <c r="A620" s="2" t="s">
        <v>2548</v>
      </c>
      <c r="B620" s="208" t="s">
        <v>1300</v>
      </c>
      <c r="C620" s="2" t="s">
        <v>2549</v>
      </c>
      <c r="D620" s="63">
        <v>31</v>
      </c>
      <c r="E620" s="63">
        <v>1.2</v>
      </c>
      <c r="F620" s="63">
        <v>29.8</v>
      </c>
      <c r="G620" s="210">
        <v>46098.59652777778</v>
      </c>
      <c r="H620" s="211">
        <v>46100</v>
      </c>
      <c r="J620" s="2" t="s">
        <v>2537</v>
      </c>
      <c r="K620" s="211">
        <v>46100</v>
      </c>
    </row>
    <row r="621" spans="1:11" hidden="1" outlineLevel="1">
      <c r="A621" s="2" t="s">
        <v>2550</v>
      </c>
      <c r="B621" s="208" t="s">
        <v>1300</v>
      </c>
      <c r="C621" s="2" t="s">
        <v>2551</v>
      </c>
      <c r="D621" s="63">
        <v>62</v>
      </c>
      <c r="E621" s="63">
        <v>2.1</v>
      </c>
      <c r="F621" s="63">
        <v>59.9</v>
      </c>
      <c r="G621" s="210">
        <v>46098.625</v>
      </c>
      <c r="H621" s="211">
        <v>46100</v>
      </c>
      <c r="J621" s="2" t="s">
        <v>2537</v>
      </c>
      <c r="K621" s="211">
        <v>46100</v>
      </c>
    </row>
    <row r="622" spans="1:11" hidden="1" outlineLevel="1">
      <c r="A622" s="2" t="s">
        <v>2552</v>
      </c>
      <c r="B622" s="208" t="s">
        <v>1300</v>
      </c>
      <c r="C622" s="2" t="s">
        <v>2553</v>
      </c>
      <c r="D622" s="63">
        <v>31</v>
      </c>
      <c r="E622" s="63">
        <v>1.2</v>
      </c>
      <c r="F622" s="63">
        <v>29.8</v>
      </c>
      <c r="G622" s="210">
        <v>46098.630555555559</v>
      </c>
      <c r="H622" s="211">
        <v>46100</v>
      </c>
      <c r="J622" s="2" t="s">
        <v>2537</v>
      </c>
      <c r="K622" s="211">
        <v>46100</v>
      </c>
    </row>
    <row r="623" spans="1:11" hidden="1" outlineLevel="1">
      <c r="A623" s="2" t="s">
        <v>2554</v>
      </c>
      <c r="B623" s="208" t="s">
        <v>1300</v>
      </c>
      <c r="C623" s="2" t="s">
        <v>2555</v>
      </c>
      <c r="D623" s="63">
        <v>31</v>
      </c>
      <c r="E623" s="63">
        <v>1.2</v>
      </c>
      <c r="F623" s="63">
        <v>29.8</v>
      </c>
      <c r="G623" s="210">
        <v>46098.663194444445</v>
      </c>
      <c r="H623" s="211">
        <v>46100</v>
      </c>
      <c r="J623" s="2" t="s">
        <v>2537</v>
      </c>
      <c r="K623" s="211">
        <v>46100</v>
      </c>
    </row>
    <row r="624" spans="1:11" hidden="1" outlineLevel="1">
      <c r="A624" s="2" t="s">
        <v>2556</v>
      </c>
      <c r="B624" s="208" t="s">
        <v>1300</v>
      </c>
      <c r="C624" s="2" t="s">
        <v>2557</v>
      </c>
      <c r="D624" s="63">
        <v>31</v>
      </c>
      <c r="E624" s="63">
        <v>1.2</v>
      </c>
      <c r="F624" s="63">
        <v>29.8</v>
      </c>
      <c r="G624" s="210">
        <v>46098.708333333336</v>
      </c>
      <c r="H624" s="211">
        <v>46100</v>
      </c>
      <c r="J624" s="2" t="s">
        <v>2537</v>
      </c>
      <c r="K624" s="211">
        <v>46100</v>
      </c>
    </row>
    <row r="625" spans="1:11" hidden="1" outlineLevel="1">
      <c r="A625" s="2" t="s">
        <v>2558</v>
      </c>
      <c r="B625" s="208" t="s">
        <v>1300</v>
      </c>
      <c r="C625" s="2" t="s">
        <v>2559</v>
      </c>
      <c r="D625" s="63">
        <v>93</v>
      </c>
      <c r="E625" s="63">
        <v>3</v>
      </c>
      <c r="F625" s="63">
        <v>90</v>
      </c>
      <c r="G625" s="210">
        <v>46098.731944444444</v>
      </c>
      <c r="H625" s="211">
        <v>46100</v>
      </c>
      <c r="J625" s="2" t="s">
        <v>2537</v>
      </c>
      <c r="K625" s="211">
        <v>46100</v>
      </c>
    </row>
    <row r="626" spans="1:11" hidden="1" outlineLevel="1">
      <c r="A626" s="2" t="s">
        <v>2560</v>
      </c>
      <c r="B626" s="208" t="s">
        <v>1300</v>
      </c>
      <c r="C626" s="2" t="s">
        <v>2561</v>
      </c>
      <c r="D626" s="63">
        <v>93</v>
      </c>
      <c r="E626" s="63">
        <v>3</v>
      </c>
      <c r="F626" s="63">
        <v>90</v>
      </c>
      <c r="G626" s="210">
        <v>46098.813194444447</v>
      </c>
      <c r="H626" s="211">
        <v>46100</v>
      </c>
      <c r="J626" s="2" t="s">
        <v>2537</v>
      </c>
      <c r="K626" s="211">
        <v>46100</v>
      </c>
    </row>
    <row r="627" spans="1:11" hidden="1" outlineLevel="1">
      <c r="A627" s="2" t="s">
        <v>2562</v>
      </c>
      <c r="B627" s="208" t="s">
        <v>1300</v>
      </c>
      <c r="C627" s="2" t="s">
        <v>2563</v>
      </c>
      <c r="D627" s="63">
        <v>31</v>
      </c>
      <c r="E627" s="63">
        <v>1.2</v>
      </c>
      <c r="F627" s="63">
        <v>29.8</v>
      </c>
      <c r="G627" s="210">
        <v>46098.823611111111</v>
      </c>
      <c r="H627" s="211">
        <v>46100</v>
      </c>
      <c r="J627" s="2" t="s">
        <v>2537</v>
      </c>
      <c r="K627" s="211">
        <v>46100</v>
      </c>
    </row>
    <row r="628" spans="1:11" hidden="1" outlineLevel="1">
      <c r="A628" s="2" t="s">
        <v>2564</v>
      </c>
      <c r="B628" s="208" t="s">
        <v>1300</v>
      </c>
      <c r="C628" s="2" t="s">
        <v>2565</v>
      </c>
      <c r="D628" s="63">
        <v>62</v>
      </c>
      <c r="E628" s="63">
        <v>2.1</v>
      </c>
      <c r="F628" s="63">
        <v>59.9</v>
      </c>
      <c r="G628" s="210">
        <v>46098.863194444442</v>
      </c>
      <c r="H628" s="211">
        <v>46100</v>
      </c>
      <c r="J628" s="2" t="s">
        <v>2537</v>
      </c>
      <c r="K628" s="211">
        <v>46100</v>
      </c>
    </row>
    <row r="629" spans="1:11" hidden="1" outlineLevel="1">
      <c r="A629" s="2" t="s">
        <v>2566</v>
      </c>
      <c r="B629" s="208" t="s">
        <v>1300</v>
      </c>
      <c r="C629" s="2" t="s">
        <v>2567</v>
      </c>
      <c r="D629" s="63">
        <v>131</v>
      </c>
      <c r="E629" s="63">
        <v>4.0999999999999996</v>
      </c>
      <c r="F629" s="63">
        <v>126.9</v>
      </c>
      <c r="G629" s="210">
        <v>46099.054861111108</v>
      </c>
      <c r="H629" s="211">
        <v>46101</v>
      </c>
      <c r="J629" s="2" t="s">
        <v>2568</v>
      </c>
      <c r="K629" s="211">
        <v>46101</v>
      </c>
    </row>
    <row r="630" spans="1:11" hidden="1" outlineLevel="1">
      <c r="A630" s="2" t="s">
        <v>2569</v>
      </c>
      <c r="B630" s="208" t="s">
        <v>1300</v>
      </c>
      <c r="C630" s="2" t="s">
        <v>2570</v>
      </c>
      <c r="D630" s="63">
        <v>162</v>
      </c>
      <c r="E630" s="63">
        <v>5</v>
      </c>
      <c r="F630" s="63">
        <v>157</v>
      </c>
      <c r="G630" s="210">
        <v>46099.0625</v>
      </c>
      <c r="H630" s="211">
        <v>46101</v>
      </c>
      <c r="J630" s="2" t="s">
        <v>2568</v>
      </c>
      <c r="K630" s="211">
        <v>46101</v>
      </c>
    </row>
    <row r="631" spans="1:11" hidden="1" outlineLevel="1">
      <c r="A631" s="2" t="s">
        <v>2571</v>
      </c>
      <c r="B631" s="208" t="s">
        <v>1300</v>
      </c>
      <c r="C631" s="2" t="s">
        <v>2572</v>
      </c>
      <c r="D631" s="63">
        <v>31</v>
      </c>
      <c r="E631" s="63">
        <v>1.2</v>
      </c>
      <c r="F631" s="63">
        <v>29.8</v>
      </c>
      <c r="G631" s="210">
        <v>46099.138194444444</v>
      </c>
      <c r="H631" s="211">
        <v>46101</v>
      </c>
      <c r="J631" s="2" t="s">
        <v>2568</v>
      </c>
      <c r="K631" s="211">
        <v>46101</v>
      </c>
    </row>
    <row r="632" spans="1:11" hidden="1" outlineLevel="1">
      <c r="A632" s="2" t="s">
        <v>2573</v>
      </c>
      <c r="B632" s="208" t="s">
        <v>1300</v>
      </c>
      <c r="C632" s="2" t="s">
        <v>2574</v>
      </c>
      <c r="D632" s="63">
        <v>31</v>
      </c>
      <c r="E632" s="63">
        <v>1.2</v>
      </c>
      <c r="F632" s="63">
        <v>29.8</v>
      </c>
      <c r="G632" s="210">
        <v>46099.146527777775</v>
      </c>
      <c r="H632" s="211">
        <v>46101</v>
      </c>
      <c r="J632" s="2" t="s">
        <v>2568</v>
      </c>
      <c r="K632" s="211">
        <v>46101</v>
      </c>
    </row>
    <row r="633" spans="1:11" hidden="1" outlineLevel="1">
      <c r="A633" s="2" t="s">
        <v>2575</v>
      </c>
      <c r="B633" s="208" t="s">
        <v>1300</v>
      </c>
      <c r="C633" s="2" t="s">
        <v>2576</v>
      </c>
      <c r="D633" s="63">
        <v>31</v>
      </c>
      <c r="E633" s="63">
        <v>1.2</v>
      </c>
      <c r="F633" s="63">
        <v>29.8</v>
      </c>
      <c r="G633" s="210">
        <v>46099.48333333333</v>
      </c>
      <c r="H633" s="211">
        <v>46101</v>
      </c>
      <c r="J633" s="2" t="s">
        <v>2568</v>
      </c>
      <c r="K633" s="211">
        <v>46101</v>
      </c>
    </row>
    <row r="634" spans="1:11" hidden="1" outlineLevel="1">
      <c r="A634" s="2" t="s">
        <v>2577</v>
      </c>
      <c r="B634" s="208" t="s">
        <v>1300</v>
      </c>
      <c r="C634" s="2" t="s">
        <v>2578</v>
      </c>
      <c r="D634" s="63">
        <v>31</v>
      </c>
      <c r="E634" s="63">
        <v>1.2</v>
      </c>
      <c r="F634" s="63">
        <v>29.8</v>
      </c>
      <c r="G634" s="210">
        <v>46099.572222222225</v>
      </c>
      <c r="H634" s="211">
        <v>46101</v>
      </c>
      <c r="J634" s="2" t="s">
        <v>2568</v>
      </c>
      <c r="K634" s="211">
        <v>46101</v>
      </c>
    </row>
    <row r="635" spans="1:11" hidden="1" outlineLevel="1">
      <c r="A635" s="2" t="s">
        <v>2579</v>
      </c>
      <c r="B635" s="208" t="s">
        <v>1300</v>
      </c>
      <c r="C635" s="2" t="s">
        <v>2580</v>
      </c>
      <c r="D635" s="63">
        <v>31</v>
      </c>
      <c r="E635" s="63">
        <v>1.2</v>
      </c>
      <c r="F635" s="63">
        <v>29.8</v>
      </c>
      <c r="G635" s="210">
        <v>46099.597916666666</v>
      </c>
      <c r="H635" s="211">
        <v>46101</v>
      </c>
      <c r="J635" s="2" t="s">
        <v>2568</v>
      </c>
      <c r="K635" s="211">
        <v>46101</v>
      </c>
    </row>
    <row r="636" spans="1:11" hidden="1" outlineLevel="1">
      <c r="A636" s="2" t="s">
        <v>2581</v>
      </c>
      <c r="B636" s="208" t="s">
        <v>1300</v>
      </c>
      <c r="C636" s="2" t="s">
        <v>2582</v>
      </c>
      <c r="D636" s="63">
        <v>31</v>
      </c>
      <c r="E636" s="63">
        <v>1.2</v>
      </c>
      <c r="F636" s="63">
        <v>29.8</v>
      </c>
      <c r="G636" s="210">
        <v>46099.659722222219</v>
      </c>
      <c r="H636" s="211">
        <v>46101</v>
      </c>
      <c r="J636" s="2" t="s">
        <v>2568</v>
      </c>
      <c r="K636" s="211">
        <v>46101</v>
      </c>
    </row>
    <row r="637" spans="1:11" hidden="1" outlineLevel="1">
      <c r="A637" s="2" t="s">
        <v>2583</v>
      </c>
      <c r="B637" s="208" t="s">
        <v>1300</v>
      </c>
      <c r="C637" s="2" t="s">
        <v>2584</v>
      </c>
      <c r="D637" s="63">
        <v>31</v>
      </c>
      <c r="E637" s="63">
        <v>1.2</v>
      </c>
      <c r="F637" s="63">
        <v>29.8</v>
      </c>
      <c r="G637" s="210">
        <v>46099.67291666667</v>
      </c>
      <c r="H637" s="211">
        <v>46101</v>
      </c>
      <c r="J637" s="2" t="s">
        <v>2568</v>
      </c>
      <c r="K637" s="211">
        <v>46101</v>
      </c>
    </row>
    <row r="638" spans="1:11" hidden="1" outlineLevel="1">
      <c r="A638" s="2" t="s">
        <v>2585</v>
      </c>
      <c r="B638" s="208" t="s">
        <v>1300</v>
      </c>
      <c r="C638" s="2" t="s">
        <v>2586</v>
      </c>
      <c r="D638" s="63">
        <v>31</v>
      </c>
      <c r="E638" s="63">
        <v>1.2</v>
      </c>
      <c r="F638" s="63">
        <v>29.8</v>
      </c>
      <c r="G638" s="210">
        <v>46099.68472222222</v>
      </c>
      <c r="H638" s="211">
        <v>46101</v>
      </c>
      <c r="J638" s="2" t="s">
        <v>2568</v>
      </c>
      <c r="K638" s="211">
        <v>46101</v>
      </c>
    </row>
    <row r="639" spans="1:11" hidden="1" outlineLevel="1">
      <c r="A639" s="2" t="s">
        <v>2587</v>
      </c>
      <c r="B639" s="208" t="s">
        <v>1300</v>
      </c>
      <c r="C639" s="2" t="s">
        <v>2588</v>
      </c>
      <c r="D639" s="63">
        <v>31</v>
      </c>
      <c r="E639" s="63">
        <v>1.2</v>
      </c>
      <c r="F639" s="63">
        <v>29.8</v>
      </c>
      <c r="G639" s="210">
        <v>46099.695138888892</v>
      </c>
      <c r="H639" s="211">
        <v>46101</v>
      </c>
      <c r="J639" s="2" t="s">
        <v>2568</v>
      </c>
      <c r="K639" s="211">
        <v>46101</v>
      </c>
    </row>
    <row r="640" spans="1:11" hidden="1" outlineLevel="1">
      <c r="A640" s="2" t="s">
        <v>2589</v>
      </c>
      <c r="B640" s="208" t="s">
        <v>1300</v>
      </c>
      <c r="C640" s="2" t="s">
        <v>2590</v>
      </c>
      <c r="D640" s="63">
        <v>31</v>
      </c>
      <c r="E640" s="63">
        <v>1.2</v>
      </c>
      <c r="F640" s="63">
        <v>29.8</v>
      </c>
      <c r="G640" s="210">
        <v>46099.772222222222</v>
      </c>
      <c r="H640" s="211">
        <v>46101</v>
      </c>
      <c r="J640" s="2" t="s">
        <v>2568</v>
      </c>
      <c r="K640" s="211">
        <v>46101</v>
      </c>
    </row>
    <row r="641" spans="1:11" hidden="1" outlineLevel="1">
      <c r="A641" s="2" t="s">
        <v>2591</v>
      </c>
      <c r="B641" s="208" t="s">
        <v>1300</v>
      </c>
      <c r="C641" s="2" t="s">
        <v>2592</v>
      </c>
      <c r="D641" s="63">
        <v>62</v>
      </c>
      <c r="E641" s="63">
        <v>2.1</v>
      </c>
      <c r="F641" s="63">
        <v>59.9</v>
      </c>
      <c r="G641" s="210">
        <v>46099.834027777775</v>
      </c>
      <c r="H641" s="211">
        <v>46101</v>
      </c>
      <c r="J641" s="2" t="s">
        <v>2568</v>
      </c>
      <c r="K641" s="211">
        <v>46101</v>
      </c>
    </row>
    <row r="642" spans="1:11" hidden="1" outlineLevel="1">
      <c r="A642" s="2" t="s">
        <v>2593</v>
      </c>
      <c r="B642" s="208" t="s">
        <v>1300</v>
      </c>
      <c r="C642" s="2" t="s">
        <v>2594</v>
      </c>
      <c r="D642" s="63">
        <v>31</v>
      </c>
      <c r="E642" s="63">
        <v>1.2</v>
      </c>
      <c r="F642" s="63">
        <v>29.8</v>
      </c>
      <c r="G642" s="210">
        <v>46099.862500000003</v>
      </c>
      <c r="H642" s="211">
        <v>46101</v>
      </c>
      <c r="J642" s="2" t="s">
        <v>2568</v>
      </c>
      <c r="K642" s="211">
        <v>46101</v>
      </c>
    </row>
    <row r="643" spans="1:11" hidden="1" outlineLevel="1">
      <c r="A643" s="2" t="s">
        <v>2595</v>
      </c>
      <c r="B643" s="208" t="s">
        <v>1300</v>
      </c>
      <c r="C643" s="2" t="s">
        <v>2596</v>
      </c>
      <c r="D643" s="63">
        <v>31</v>
      </c>
      <c r="E643" s="63">
        <v>1.2</v>
      </c>
      <c r="F643" s="63">
        <v>29.8</v>
      </c>
      <c r="G643" s="210">
        <v>46099.884722222225</v>
      </c>
      <c r="H643" s="211">
        <v>46101</v>
      </c>
      <c r="J643" s="2" t="s">
        <v>2568</v>
      </c>
      <c r="K643" s="211">
        <v>46101</v>
      </c>
    </row>
    <row r="644" spans="1:11" hidden="1" outlineLevel="1">
      <c r="A644" s="2" t="s">
        <v>2597</v>
      </c>
      <c r="B644" s="208" t="s">
        <v>1300</v>
      </c>
      <c r="C644" s="2" t="s">
        <v>2598</v>
      </c>
      <c r="D644" s="63">
        <v>131</v>
      </c>
      <c r="E644" s="63">
        <v>4.0999999999999996</v>
      </c>
      <c r="F644" s="63">
        <v>126.9</v>
      </c>
      <c r="G644" s="210">
        <v>46099.95</v>
      </c>
      <c r="H644" s="211">
        <v>46101</v>
      </c>
      <c r="J644" s="2" t="s">
        <v>2568</v>
      </c>
      <c r="K644" s="211">
        <v>46101</v>
      </c>
    </row>
    <row r="645" spans="1:11" hidden="1" outlineLevel="1">
      <c r="A645" s="2" t="s">
        <v>2599</v>
      </c>
      <c r="B645" s="208" t="s">
        <v>1300</v>
      </c>
      <c r="C645" s="2" t="s">
        <v>2600</v>
      </c>
      <c r="D645" s="63">
        <v>25</v>
      </c>
      <c r="E645" s="63">
        <v>1.03</v>
      </c>
      <c r="F645" s="63">
        <v>23.97</v>
      </c>
      <c r="G645" s="210">
        <v>46099.963888888888</v>
      </c>
      <c r="H645" s="211">
        <v>46101</v>
      </c>
      <c r="J645" s="2" t="s">
        <v>2568</v>
      </c>
      <c r="K645" s="211">
        <v>46101</v>
      </c>
    </row>
    <row r="646" spans="1:11" hidden="1" outlineLevel="1">
      <c r="A646" s="2" t="s">
        <v>2601</v>
      </c>
      <c r="B646" s="208" t="s">
        <v>1300</v>
      </c>
      <c r="C646" s="2" t="s">
        <v>2602</v>
      </c>
      <c r="D646" s="63">
        <v>31</v>
      </c>
      <c r="E646" s="63">
        <v>1.2</v>
      </c>
      <c r="F646" s="63">
        <v>29.8</v>
      </c>
      <c r="G646" s="210">
        <v>46099.96597222222</v>
      </c>
      <c r="H646" s="211">
        <v>46101</v>
      </c>
      <c r="J646" s="2" t="s">
        <v>2568</v>
      </c>
      <c r="K646" s="211">
        <v>46101</v>
      </c>
    </row>
    <row r="647" spans="1:11" s="230" customFormat="1" hidden="1" outlineLevel="1">
      <c r="A647" s="230" t="s">
        <v>2603</v>
      </c>
      <c r="B647" s="231" t="s">
        <v>1304</v>
      </c>
      <c r="C647" s="230" t="s">
        <v>2600</v>
      </c>
      <c r="D647" s="232">
        <v>-25</v>
      </c>
      <c r="E647" s="232">
        <v>0</v>
      </c>
      <c r="F647" s="232">
        <v>-25</v>
      </c>
      <c r="G647" s="233">
        <v>46099.966666666667</v>
      </c>
      <c r="H647" s="234">
        <v>46101</v>
      </c>
      <c r="I647" s="230" t="s">
        <v>1305</v>
      </c>
      <c r="J647" s="230" t="s">
        <v>2568</v>
      </c>
      <c r="K647" s="234">
        <v>46101</v>
      </c>
    </row>
    <row r="648" spans="1:11" hidden="1" outlineLevel="1">
      <c r="A648" s="2" t="s">
        <v>2604</v>
      </c>
      <c r="B648" s="208" t="s">
        <v>1300</v>
      </c>
      <c r="C648" s="2" t="s">
        <v>2605</v>
      </c>
      <c r="D648" s="63">
        <v>25</v>
      </c>
      <c r="E648" s="63">
        <v>1.03</v>
      </c>
      <c r="F648" s="63">
        <v>23.97</v>
      </c>
      <c r="G648" s="210">
        <v>46099.96875</v>
      </c>
      <c r="H648" s="211">
        <v>46101</v>
      </c>
      <c r="J648" s="2" t="s">
        <v>2568</v>
      </c>
      <c r="K648" s="211">
        <v>46101</v>
      </c>
    </row>
    <row r="649" spans="1:11" s="230" customFormat="1" hidden="1" outlineLevel="1">
      <c r="A649" s="230" t="s">
        <v>2606</v>
      </c>
      <c r="B649" s="231" t="s">
        <v>1304</v>
      </c>
      <c r="C649" s="230" t="s">
        <v>2605</v>
      </c>
      <c r="D649" s="232">
        <v>-25</v>
      </c>
      <c r="E649" s="232">
        <v>0</v>
      </c>
      <c r="F649" s="232">
        <v>-25</v>
      </c>
      <c r="G649" s="233">
        <v>46099.970138888886</v>
      </c>
      <c r="H649" s="234">
        <v>46101</v>
      </c>
      <c r="I649" s="230" t="s">
        <v>1305</v>
      </c>
      <c r="J649" s="230" t="s">
        <v>2568</v>
      </c>
      <c r="K649" s="234">
        <v>46101</v>
      </c>
    </row>
    <row r="650" spans="1:11" hidden="1" outlineLevel="1">
      <c r="A650" s="2" t="s">
        <v>2607</v>
      </c>
      <c r="B650" s="208" t="s">
        <v>1300</v>
      </c>
      <c r="C650" s="2" t="s">
        <v>2608</v>
      </c>
      <c r="D650" s="63">
        <v>62</v>
      </c>
      <c r="E650" s="63">
        <v>2.1</v>
      </c>
      <c r="F650" s="63">
        <v>59.9</v>
      </c>
      <c r="G650" s="210">
        <v>46100.010416666664</v>
      </c>
      <c r="H650" s="211">
        <v>46104</v>
      </c>
      <c r="J650" s="2" t="s">
        <v>2609</v>
      </c>
      <c r="K650" s="211">
        <v>46104</v>
      </c>
    </row>
    <row r="651" spans="1:11" hidden="1" outlineLevel="1">
      <c r="A651" s="2" t="s">
        <v>2610</v>
      </c>
      <c r="B651" s="208" t="s">
        <v>1300</v>
      </c>
      <c r="C651" s="2" t="s">
        <v>2611</v>
      </c>
      <c r="D651" s="63">
        <v>31</v>
      </c>
      <c r="E651" s="63">
        <v>1.2</v>
      </c>
      <c r="F651" s="63">
        <v>29.8</v>
      </c>
      <c r="G651" s="210">
        <v>46100.021527777775</v>
      </c>
      <c r="H651" s="211">
        <v>46104</v>
      </c>
      <c r="J651" s="2" t="s">
        <v>2609</v>
      </c>
      <c r="K651" s="211">
        <v>46104</v>
      </c>
    </row>
    <row r="652" spans="1:11" hidden="1" outlineLevel="1">
      <c r="A652" s="2" t="s">
        <v>2612</v>
      </c>
      <c r="B652" s="208" t="s">
        <v>1300</v>
      </c>
      <c r="C652" s="2" t="s">
        <v>2613</v>
      </c>
      <c r="D652" s="63">
        <v>31</v>
      </c>
      <c r="E652" s="63">
        <v>1.2</v>
      </c>
      <c r="F652" s="63">
        <v>29.8</v>
      </c>
      <c r="G652" s="210">
        <v>46100.029166666667</v>
      </c>
      <c r="H652" s="211">
        <v>46104</v>
      </c>
      <c r="J652" s="2" t="s">
        <v>2609</v>
      </c>
      <c r="K652" s="211">
        <v>46104</v>
      </c>
    </row>
    <row r="653" spans="1:11" hidden="1" outlineLevel="1">
      <c r="A653" s="2" t="s">
        <v>2614</v>
      </c>
      <c r="B653" s="208" t="s">
        <v>1300</v>
      </c>
      <c r="C653" s="2" t="s">
        <v>2615</v>
      </c>
      <c r="D653" s="63">
        <v>31</v>
      </c>
      <c r="E653" s="63">
        <v>1.2</v>
      </c>
      <c r="F653" s="63">
        <v>29.8</v>
      </c>
      <c r="G653" s="210">
        <v>46100.030555555553</v>
      </c>
      <c r="H653" s="211">
        <v>46104</v>
      </c>
      <c r="J653" s="2" t="s">
        <v>2609</v>
      </c>
      <c r="K653" s="211">
        <v>46104</v>
      </c>
    </row>
    <row r="654" spans="1:11" hidden="1" outlineLevel="1">
      <c r="A654" s="2" t="s">
        <v>2616</v>
      </c>
      <c r="B654" s="208" t="s">
        <v>1300</v>
      </c>
      <c r="C654" s="2" t="s">
        <v>2617</v>
      </c>
      <c r="D654" s="63">
        <v>31</v>
      </c>
      <c r="E654" s="63">
        <v>1.2</v>
      </c>
      <c r="F654" s="63">
        <v>29.8</v>
      </c>
      <c r="G654" s="210">
        <v>46100.038194444445</v>
      </c>
      <c r="H654" s="211">
        <v>46104</v>
      </c>
      <c r="J654" s="2" t="s">
        <v>2609</v>
      </c>
      <c r="K654" s="211">
        <v>46104</v>
      </c>
    </row>
    <row r="655" spans="1:11" hidden="1" outlineLevel="1">
      <c r="A655" s="2" t="s">
        <v>2618</v>
      </c>
      <c r="B655" s="208" t="s">
        <v>1300</v>
      </c>
      <c r="C655" s="2" t="s">
        <v>2619</v>
      </c>
      <c r="D655" s="63">
        <v>31</v>
      </c>
      <c r="E655" s="63">
        <v>1.2</v>
      </c>
      <c r="F655" s="63">
        <v>29.8</v>
      </c>
      <c r="G655" s="210">
        <v>46100.049305555556</v>
      </c>
      <c r="H655" s="211">
        <v>46104</v>
      </c>
      <c r="J655" s="2" t="s">
        <v>2609</v>
      </c>
      <c r="K655" s="211">
        <v>46104</v>
      </c>
    </row>
    <row r="656" spans="1:11" hidden="1" outlineLevel="1">
      <c r="A656" s="2" t="s">
        <v>2620</v>
      </c>
      <c r="B656" s="208" t="s">
        <v>1300</v>
      </c>
      <c r="C656" s="2" t="s">
        <v>2621</v>
      </c>
      <c r="D656" s="63">
        <v>31</v>
      </c>
      <c r="E656" s="63">
        <v>1.2</v>
      </c>
      <c r="F656" s="63">
        <v>29.8</v>
      </c>
      <c r="G656" s="210">
        <v>46100.057638888888</v>
      </c>
      <c r="H656" s="211">
        <v>46104</v>
      </c>
      <c r="J656" s="2" t="s">
        <v>2609</v>
      </c>
      <c r="K656" s="211">
        <v>46104</v>
      </c>
    </row>
    <row r="657" spans="1:11" hidden="1" outlineLevel="1">
      <c r="A657" s="2" t="s">
        <v>2622</v>
      </c>
      <c r="B657" s="208" t="s">
        <v>1300</v>
      </c>
      <c r="C657" s="2" t="s">
        <v>2623</v>
      </c>
      <c r="D657" s="63">
        <v>31</v>
      </c>
      <c r="E657" s="63">
        <v>1.2</v>
      </c>
      <c r="F657" s="63">
        <v>29.8</v>
      </c>
      <c r="G657" s="210">
        <v>46100.070138888892</v>
      </c>
      <c r="H657" s="211">
        <v>46104</v>
      </c>
      <c r="J657" s="2" t="s">
        <v>2609</v>
      </c>
      <c r="K657" s="211">
        <v>46104</v>
      </c>
    </row>
    <row r="658" spans="1:11" hidden="1" outlineLevel="1">
      <c r="A658" s="2" t="s">
        <v>2624</v>
      </c>
      <c r="B658" s="208" t="s">
        <v>1300</v>
      </c>
      <c r="C658" s="2" t="s">
        <v>2625</v>
      </c>
      <c r="D658" s="63">
        <v>31</v>
      </c>
      <c r="E658" s="63">
        <v>1.2</v>
      </c>
      <c r="F658" s="63">
        <v>29.8</v>
      </c>
      <c r="G658" s="210">
        <v>46100.081250000003</v>
      </c>
      <c r="H658" s="211">
        <v>46104</v>
      </c>
      <c r="J658" s="2" t="s">
        <v>2609</v>
      </c>
      <c r="K658" s="211">
        <v>46104</v>
      </c>
    </row>
    <row r="659" spans="1:11" hidden="1" outlineLevel="1">
      <c r="A659" s="2" t="s">
        <v>2626</v>
      </c>
      <c r="B659" s="208" t="s">
        <v>1300</v>
      </c>
      <c r="C659" s="2" t="s">
        <v>2627</v>
      </c>
      <c r="D659" s="63">
        <v>31</v>
      </c>
      <c r="E659" s="63">
        <v>1.2</v>
      </c>
      <c r="F659" s="63">
        <v>29.8</v>
      </c>
      <c r="G659" s="210">
        <v>46100.090277777781</v>
      </c>
      <c r="H659" s="211">
        <v>46104</v>
      </c>
      <c r="J659" s="2" t="s">
        <v>2609</v>
      </c>
      <c r="K659" s="211">
        <v>46104</v>
      </c>
    </row>
    <row r="660" spans="1:11" hidden="1" outlineLevel="1">
      <c r="A660" s="2" t="s">
        <v>2628</v>
      </c>
      <c r="B660" s="208" t="s">
        <v>1300</v>
      </c>
      <c r="C660" s="2" t="s">
        <v>2629</v>
      </c>
      <c r="D660" s="63">
        <v>31</v>
      </c>
      <c r="E660" s="63">
        <v>1.2</v>
      </c>
      <c r="F660" s="63">
        <v>29.8</v>
      </c>
      <c r="G660" s="210">
        <v>46100.095833333333</v>
      </c>
      <c r="H660" s="211">
        <v>46104</v>
      </c>
      <c r="J660" s="2" t="s">
        <v>2609</v>
      </c>
      <c r="K660" s="211">
        <v>46104</v>
      </c>
    </row>
    <row r="661" spans="1:11" s="230" customFormat="1" hidden="1" outlineLevel="1">
      <c r="A661" s="230" t="s">
        <v>2630</v>
      </c>
      <c r="B661" s="231" t="s">
        <v>1304</v>
      </c>
      <c r="C661" s="230" t="s">
        <v>2311</v>
      </c>
      <c r="D661" s="232">
        <v>-200</v>
      </c>
      <c r="E661" s="232">
        <v>0</v>
      </c>
      <c r="F661" s="232">
        <v>-200</v>
      </c>
      <c r="G661" s="233">
        <v>46100.147222222222</v>
      </c>
      <c r="H661" s="234">
        <v>46100.147222222222</v>
      </c>
      <c r="I661" s="230" t="s">
        <v>1305</v>
      </c>
      <c r="J661" s="230" t="s">
        <v>2568</v>
      </c>
      <c r="K661" s="234">
        <v>46101</v>
      </c>
    </row>
    <row r="662" spans="1:11" hidden="1" outlineLevel="1">
      <c r="A662" s="2" t="s">
        <v>2631</v>
      </c>
      <c r="B662" s="208" t="s">
        <v>1300</v>
      </c>
      <c r="C662" s="2" t="s">
        <v>2632</v>
      </c>
      <c r="D662" s="63">
        <v>131</v>
      </c>
      <c r="E662" s="63">
        <v>4.0999999999999996</v>
      </c>
      <c r="F662" s="63">
        <v>126.9</v>
      </c>
      <c r="G662" s="210">
        <v>46100.163888888892</v>
      </c>
      <c r="H662" s="211">
        <v>46104</v>
      </c>
      <c r="J662" s="2" t="s">
        <v>2609</v>
      </c>
      <c r="K662" s="211">
        <v>46104</v>
      </c>
    </row>
    <row r="663" spans="1:11" hidden="1" outlineLevel="1">
      <c r="A663" s="2" t="s">
        <v>2633</v>
      </c>
      <c r="B663" s="208" t="s">
        <v>1300</v>
      </c>
      <c r="C663" s="2" t="s">
        <v>2634</v>
      </c>
      <c r="D663" s="63">
        <v>131</v>
      </c>
      <c r="E663" s="63">
        <v>4.0999999999999996</v>
      </c>
      <c r="F663" s="63">
        <v>126.9</v>
      </c>
      <c r="G663" s="210">
        <v>46100.177083333336</v>
      </c>
      <c r="H663" s="211">
        <v>46104</v>
      </c>
      <c r="J663" s="2" t="s">
        <v>2609</v>
      </c>
      <c r="K663" s="211">
        <v>46104</v>
      </c>
    </row>
    <row r="664" spans="1:11" hidden="1" outlineLevel="1">
      <c r="A664" s="2" t="s">
        <v>2635</v>
      </c>
      <c r="B664" s="208" t="s">
        <v>1300</v>
      </c>
      <c r="C664" s="2" t="s">
        <v>2636</v>
      </c>
      <c r="D664" s="63">
        <v>131</v>
      </c>
      <c r="E664" s="63">
        <v>4.0999999999999996</v>
      </c>
      <c r="F664" s="63">
        <v>126.9</v>
      </c>
      <c r="G664" s="210">
        <v>46100.181944444441</v>
      </c>
      <c r="H664" s="211">
        <v>46104</v>
      </c>
      <c r="J664" s="2" t="s">
        <v>2609</v>
      </c>
      <c r="K664" s="211">
        <v>46104</v>
      </c>
    </row>
    <row r="665" spans="1:11" hidden="1" outlineLevel="1">
      <c r="A665" s="2" t="s">
        <v>2637</v>
      </c>
      <c r="B665" s="208" t="s">
        <v>1300</v>
      </c>
      <c r="C665" s="2" t="s">
        <v>2638</v>
      </c>
      <c r="D665" s="63">
        <v>62</v>
      </c>
      <c r="E665" s="63">
        <v>2.1</v>
      </c>
      <c r="F665" s="63">
        <v>59.9</v>
      </c>
      <c r="G665" s="210">
        <v>46100.341666666667</v>
      </c>
      <c r="H665" s="211">
        <v>46104</v>
      </c>
      <c r="J665" s="2" t="s">
        <v>2609</v>
      </c>
      <c r="K665" s="211">
        <v>46104</v>
      </c>
    </row>
    <row r="666" spans="1:11" hidden="1" outlineLevel="1">
      <c r="A666" s="2" t="s">
        <v>2639</v>
      </c>
      <c r="B666" s="208" t="s">
        <v>1300</v>
      </c>
      <c r="C666" s="2" t="s">
        <v>2640</v>
      </c>
      <c r="D666" s="63">
        <v>31</v>
      </c>
      <c r="E666" s="63">
        <v>1.2</v>
      </c>
      <c r="F666" s="63">
        <v>29.8</v>
      </c>
      <c r="G666" s="210">
        <v>46100.381944444445</v>
      </c>
      <c r="H666" s="211">
        <v>46104</v>
      </c>
      <c r="J666" s="2" t="s">
        <v>2609</v>
      </c>
      <c r="K666" s="211">
        <v>46104</v>
      </c>
    </row>
    <row r="667" spans="1:11" hidden="1" outlineLevel="1">
      <c r="A667" s="2" t="s">
        <v>2641</v>
      </c>
      <c r="B667" s="208" t="s">
        <v>1300</v>
      </c>
      <c r="C667" s="2" t="s">
        <v>2642</v>
      </c>
      <c r="D667" s="63">
        <v>31</v>
      </c>
      <c r="E667" s="63">
        <v>1.2</v>
      </c>
      <c r="F667" s="63">
        <v>29.8</v>
      </c>
      <c r="G667" s="210">
        <v>46100.424305555556</v>
      </c>
      <c r="H667" s="211">
        <v>46104</v>
      </c>
      <c r="J667" s="2" t="s">
        <v>2609</v>
      </c>
      <c r="K667" s="211">
        <v>46104</v>
      </c>
    </row>
    <row r="668" spans="1:11" hidden="1" outlineLevel="1">
      <c r="A668" s="2" t="s">
        <v>2643</v>
      </c>
      <c r="B668" s="208" t="s">
        <v>1300</v>
      </c>
      <c r="C668" s="2" t="s">
        <v>2644</v>
      </c>
      <c r="D668" s="63">
        <v>31</v>
      </c>
      <c r="E668" s="63">
        <v>1.2</v>
      </c>
      <c r="F668" s="63">
        <v>29.8</v>
      </c>
      <c r="G668" s="210">
        <v>46100.513194444444</v>
      </c>
      <c r="H668" s="211">
        <v>46104</v>
      </c>
      <c r="J668" s="2" t="s">
        <v>2609</v>
      </c>
      <c r="K668" s="211">
        <v>46104</v>
      </c>
    </row>
    <row r="669" spans="1:11" hidden="1" outlineLevel="1">
      <c r="A669" s="2" t="s">
        <v>2645</v>
      </c>
      <c r="B669" s="208" t="s">
        <v>1300</v>
      </c>
      <c r="C669" s="2" t="s">
        <v>2646</v>
      </c>
      <c r="D669" s="63">
        <v>31</v>
      </c>
      <c r="E669" s="63">
        <v>1.2</v>
      </c>
      <c r="F669" s="63">
        <v>29.8</v>
      </c>
      <c r="G669" s="210">
        <v>46100.539583333331</v>
      </c>
      <c r="H669" s="211">
        <v>46104</v>
      </c>
      <c r="J669" s="2" t="s">
        <v>2609</v>
      </c>
      <c r="K669" s="211">
        <v>46104</v>
      </c>
    </row>
    <row r="670" spans="1:11" hidden="1" outlineLevel="1">
      <c r="A670" s="2" t="s">
        <v>2647</v>
      </c>
      <c r="B670" s="208" t="s">
        <v>1300</v>
      </c>
      <c r="C670" s="2" t="s">
        <v>2648</v>
      </c>
      <c r="D670" s="63">
        <v>31</v>
      </c>
      <c r="E670" s="63">
        <v>1.2</v>
      </c>
      <c r="F670" s="63">
        <v>29.8</v>
      </c>
      <c r="G670" s="210">
        <v>46100.540972222225</v>
      </c>
      <c r="H670" s="211">
        <v>46104</v>
      </c>
      <c r="J670" s="2" t="s">
        <v>2609</v>
      </c>
      <c r="K670" s="211">
        <v>46104</v>
      </c>
    </row>
    <row r="671" spans="1:11" hidden="1" outlineLevel="1">
      <c r="A671" s="2" t="s">
        <v>2649</v>
      </c>
      <c r="B671" s="208" t="s">
        <v>1300</v>
      </c>
      <c r="C671" s="2" t="s">
        <v>2650</v>
      </c>
      <c r="D671" s="63">
        <v>31</v>
      </c>
      <c r="E671" s="63">
        <v>1.2</v>
      </c>
      <c r="F671" s="63">
        <v>29.8</v>
      </c>
      <c r="G671" s="210">
        <v>46100.555555555555</v>
      </c>
      <c r="H671" s="211">
        <v>46104</v>
      </c>
      <c r="J671" s="2" t="s">
        <v>2609</v>
      </c>
      <c r="K671" s="211">
        <v>46104</v>
      </c>
    </row>
    <row r="672" spans="1:11" hidden="1" outlineLevel="1">
      <c r="A672" s="2" t="s">
        <v>2651</v>
      </c>
      <c r="B672" s="208" t="s">
        <v>1300</v>
      </c>
      <c r="C672" s="2" t="s">
        <v>2652</v>
      </c>
      <c r="D672" s="63">
        <v>31</v>
      </c>
      <c r="E672" s="63">
        <v>1.2</v>
      </c>
      <c r="F672" s="63">
        <v>29.8</v>
      </c>
      <c r="G672" s="210">
        <v>46100.556250000001</v>
      </c>
      <c r="H672" s="211">
        <v>46104</v>
      </c>
      <c r="J672" s="2" t="s">
        <v>2609</v>
      </c>
      <c r="K672" s="211">
        <v>46104</v>
      </c>
    </row>
    <row r="673" spans="1:11" hidden="1" outlineLevel="1">
      <c r="A673" s="2" t="s">
        <v>2653</v>
      </c>
      <c r="B673" s="208" t="s">
        <v>1300</v>
      </c>
      <c r="C673" s="2" t="s">
        <v>2654</v>
      </c>
      <c r="D673" s="63">
        <v>62</v>
      </c>
      <c r="E673" s="63">
        <v>2.1</v>
      </c>
      <c r="F673" s="63">
        <v>59.9</v>
      </c>
      <c r="G673" s="210">
        <v>46100.572916666664</v>
      </c>
      <c r="H673" s="211">
        <v>46104</v>
      </c>
      <c r="J673" s="2" t="s">
        <v>2609</v>
      </c>
      <c r="K673" s="211">
        <v>46104</v>
      </c>
    </row>
    <row r="674" spans="1:11" hidden="1" outlineLevel="1">
      <c r="A674" s="2" t="s">
        <v>2655</v>
      </c>
      <c r="B674" s="208" t="s">
        <v>1300</v>
      </c>
      <c r="C674" s="2" t="s">
        <v>2656</v>
      </c>
      <c r="D674" s="63">
        <v>31</v>
      </c>
      <c r="E674" s="63">
        <v>1.2</v>
      </c>
      <c r="F674" s="63">
        <v>29.8</v>
      </c>
      <c r="G674" s="210">
        <v>46100.589583333334</v>
      </c>
      <c r="H674" s="211">
        <v>46104</v>
      </c>
      <c r="J674" s="2" t="s">
        <v>2609</v>
      </c>
      <c r="K674" s="211">
        <v>46104</v>
      </c>
    </row>
    <row r="675" spans="1:11" hidden="1" outlineLevel="1">
      <c r="A675" s="2" t="s">
        <v>2657</v>
      </c>
      <c r="B675" s="208" t="s">
        <v>1300</v>
      </c>
      <c r="C675" s="2" t="s">
        <v>2658</v>
      </c>
      <c r="D675" s="63">
        <v>31</v>
      </c>
      <c r="E675" s="63">
        <v>1.2</v>
      </c>
      <c r="F675" s="63">
        <v>29.8</v>
      </c>
      <c r="G675" s="210">
        <v>46100.594444444447</v>
      </c>
      <c r="H675" s="211">
        <v>46104</v>
      </c>
      <c r="J675" s="2" t="s">
        <v>2609</v>
      </c>
      <c r="K675" s="211">
        <v>46104</v>
      </c>
    </row>
    <row r="676" spans="1:11" hidden="1" outlineLevel="1">
      <c r="A676" s="2" t="s">
        <v>2659</v>
      </c>
      <c r="B676" s="208" t="s">
        <v>1300</v>
      </c>
      <c r="C676" s="2" t="s">
        <v>2660</v>
      </c>
      <c r="D676" s="63">
        <v>31</v>
      </c>
      <c r="E676" s="63">
        <v>1.2</v>
      </c>
      <c r="F676" s="63">
        <v>29.8</v>
      </c>
      <c r="G676" s="210">
        <v>46100.595138888886</v>
      </c>
      <c r="H676" s="211">
        <v>46104</v>
      </c>
      <c r="J676" s="2" t="s">
        <v>2609</v>
      </c>
      <c r="K676" s="211">
        <v>46104</v>
      </c>
    </row>
    <row r="677" spans="1:11" hidden="1" outlineLevel="1">
      <c r="A677" s="2" t="s">
        <v>2661</v>
      </c>
      <c r="B677" s="208" t="s">
        <v>1300</v>
      </c>
      <c r="C677" s="2" t="s">
        <v>2662</v>
      </c>
      <c r="D677" s="63">
        <v>31</v>
      </c>
      <c r="E677" s="63">
        <v>1.2</v>
      </c>
      <c r="F677" s="63">
        <v>29.8</v>
      </c>
      <c r="G677" s="210">
        <v>46100.6</v>
      </c>
      <c r="H677" s="211">
        <v>46104</v>
      </c>
      <c r="J677" s="2" t="s">
        <v>2609</v>
      </c>
      <c r="K677" s="211">
        <v>46104</v>
      </c>
    </row>
    <row r="678" spans="1:11" hidden="1" outlineLevel="1">
      <c r="A678" s="2" t="s">
        <v>2663</v>
      </c>
      <c r="B678" s="208" t="s">
        <v>1300</v>
      </c>
      <c r="C678" s="2" t="s">
        <v>2664</v>
      </c>
      <c r="D678" s="63">
        <v>31</v>
      </c>
      <c r="E678" s="63">
        <v>1.2</v>
      </c>
      <c r="F678" s="63">
        <v>29.8</v>
      </c>
      <c r="G678" s="210">
        <v>46100.601388888892</v>
      </c>
      <c r="H678" s="211">
        <v>46104</v>
      </c>
      <c r="J678" s="2" t="s">
        <v>2609</v>
      </c>
      <c r="K678" s="211">
        <v>46104</v>
      </c>
    </row>
    <row r="679" spans="1:11" s="230" customFormat="1" hidden="1" outlineLevel="1">
      <c r="A679" s="230" t="s">
        <v>2665</v>
      </c>
      <c r="B679" s="231" t="s">
        <v>1304</v>
      </c>
      <c r="C679" s="230" t="s">
        <v>1358</v>
      </c>
      <c r="D679" s="232">
        <v>-131</v>
      </c>
      <c r="E679" s="232">
        <v>0</v>
      </c>
      <c r="F679" s="232">
        <v>-131</v>
      </c>
      <c r="G679" s="233">
        <v>46100.618055555555</v>
      </c>
      <c r="H679" s="234">
        <v>46100.618055555555</v>
      </c>
      <c r="I679" s="230" t="s">
        <v>1305</v>
      </c>
      <c r="J679" s="230" t="s">
        <v>2568</v>
      </c>
      <c r="K679" s="234">
        <v>46101</v>
      </c>
    </row>
    <row r="680" spans="1:11" hidden="1" outlineLevel="1">
      <c r="A680" s="2" t="s">
        <v>2666</v>
      </c>
      <c r="B680" s="208" t="s">
        <v>1300</v>
      </c>
      <c r="C680" s="2" t="s">
        <v>2667</v>
      </c>
      <c r="D680" s="63">
        <v>31</v>
      </c>
      <c r="E680" s="63">
        <v>1.2</v>
      </c>
      <c r="F680" s="63">
        <v>29.8</v>
      </c>
      <c r="G680" s="210">
        <v>46100.618055555555</v>
      </c>
      <c r="H680" s="211">
        <v>46104</v>
      </c>
      <c r="J680" s="2" t="s">
        <v>2609</v>
      </c>
      <c r="K680" s="211">
        <v>46104</v>
      </c>
    </row>
    <row r="681" spans="1:11" hidden="1" outlineLevel="1">
      <c r="A681" s="2" t="s">
        <v>2668</v>
      </c>
      <c r="B681" s="208" t="s">
        <v>1300</v>
      </c>
      <c r="C681" s="2" t="s">
        <v>2669</v>
      </c>
      <c r="D681" s="63">
        <v>31</v>
      </c>
      <c r="E681" s="63">
        <v>1.2</v>
      </c>
      <c r="F681" s="63">
        <v>29.8</v>
      </c>
      <c r="G681" s="210">
        <v>46100.63958333333</v>
      </c>
      <c r="H681" s="211">
        <v>46104</v>
      </c>
      <c r="J681" s="2" t="s">
        <v>2609</v>
      </c>
      <c r="K681" s="211">
        <v>46104</v>
      </c>
    </row>
    <row r="682" spans="1:11" hidden="1" outlineLevel="1">
      <c r="A682" s="2" t="s">
        <v>2670</v>
      </c>
      <c r="B682" s="208" t="s">
        <v>1300</v>
      </c>
      <c r="C682" s="2" t="s">
        <v>2671</v>
      </c>
      <c r="D682" s="63">
        <v>31</v>
      </c>
      <c r="E682" s="63">
        <v>1.2</v>
      </c>
      <c r="F682" s="63">
        <v>29.8</v>
      </c>
      <c r="G682" s="210">
        <v>46100.646527777775</v>
      </c>
      <c r="H682" s="211">
        <v>46104</v>
      </c>
      <c r="J682" s="2" t="s">
        <v>2609</v>
      </c>
      <c r="K682" s="211">
        <v>46104</v>
      </c>
    </row>
    <row r="683" spans="1:11" hidden="1" outlineLevel="1">
      <c r="A683" s="2" t="s">
        <v>2672</v>
      </c>
      <c r="B683" s="208" t="s">
        <v>1300</v>
      </c>
      <c r="C683" s="2" t="s">
        <v>2673</v>
      </c>
      <c r="D683" s="63">
        <v>31</v>
      </c>
      <c r="E683" s="63">
        <v>1.2</v>
      </c>
      <c r="F683" s="63">
        <v>29.8</v>
      </c>
      <c r="G683" s="210">
        <v>46100.656944444447</v>
      </c>
      <c r="H683" s="211">
        <v>46104</v>
      </c>
      <c r="J683" s="2" t="s">
        <v>2609</v>
      </c>
      <c r="K683" s="211">
        <v>46104</v>
      </c>
    </row>
    <row r="684" spans="1:11" hidden="1" outlineLevel="1">
      <c r="A684" s="2" t="s">
        <v>2674</v>
      </c>
      <c r="B684" s="208" t="s">
        <v>1300</v>
      </c>
      <c r="C684" s="2" t="s">
        <v>2675</v>
      </c>
      <c r="D684" s="63">
        <v>62</v>
      </c>
      <c r="E684" s="63">
        <v>2.1</v>
      </c>
      <c r="F684" s="63">
        <v>59.9</v>
      </c>
      <c r="G684" s="210">
        <v>46100.701388888891</v>
      </c>
      <c r="H684" s="211">
        <v>46104</v>
      </c>
      <c r="J684" s="2" t="s">
        <v>2609</v>
      </c>
      <c r="K684" s="211">
        <v>46104</v>
      </c>
    </row>
    <row r="685" spans="1:11" hidden="1" outlineLevel="1">
      <c r="A685" s="2" t="s">
        <v>2676</v>
      </c>
      <c r="B685" s="208" t="s">
        <v>1300</v>
      </c>
      <c r="C685" s="2" t="s">
        <v>2677</v>
      </c>
      <c r="D685" s="63">
        <v>31</v>
      </c>
      <c r="E685" s="63">
        <v>1.2</v>
      </c>
      <c r="F685" s="63">
        <v>29.8</v>
      </c>
      <c r="G685" s="210">
        <v>46100.71597222222</v>
      </c>
      <c r="H685" s="211">
        <v>46104</v>
      </c>
      <c r="J685" s="2" t="s">
        <v>2609</v>
      </c>
      <c r="K685" s="211">
        <v>46104</v>
      </c>
    </row>
    <row r="686" spans="1:11" hidden="1" outlineLevel="1">
      <c r="A686" s="2" t="s">
        <v>2678</v>
      </c>
      <c r="B686" s="208" t="s">
        <v>1300</v>
      </c>
      <c r="C686" s="2" t="s">
        <v>2679</v>
      </c>
      <c r="D686" s="63">
        <v>31</v>
      </c>
      <c r="E686" s="63">
        <v>1.2</v>
      </c>
      <c r="F686" s="63">
        <v>29.8</v>
      </c>
      <c r="G686" s="210">
        <v>46100.719444444447</v>
      </c>
      <c r="H686" s="211">
        <v>46104</v>
      </c>
      <c r="J686" s="2" t="s">
        <v>2609</v>
      </c>
      <c r="K686" s="211">
        <v>46104</v>
      </c>
    </row>
    <row r="687" spans="1:11" hidden="1" outlineLevel="1">
      <c r="A687" s="2" t="s">
        <v>2680</v>
      </c>
      <c r="B687" s="208" t="s">
        <v>1300</v>
      </c>
      <c r="C687" s="2" t="s">
        <v>2681</v>
      </c>
      <c r="D687" s="63">
        <v>31</v>
      </c>
      <c r="E687" s="63">
        <v>1.2</v>
      </c>
      <c r="F687" s="63">
        <v>29.8</v>
      </c>
      <c r="G687" s="210">
        <v>46100.73541666667</v>
      </c>
      <c r="H687" s="211">
        <v>46104</v>
      </c>
      <c r="J687" s="2" t="s">
        <v>2609</v>
      </c>
      <c r="K687" s="211">
        <v>46104</v>
      </c>
    </row>
    <row r="688" spans="1:11" hidden="1" outlineLevel="1">
      <c r="A688" s="2" t="s">
        <v>2682</v>
      </c>
      <c r="B688" s="208" t="s">
        <v>1300</v>
      </c>
      <c r="C688" s="2" t="s">
        <v>2683</v>
      </c>
      <c r="D688" s="63">
        <v>31</v>
      </c>
      <c r="E688" s="63">
        <v>1.2</v>
      </c>
      <c r="F688" s="63">
        <v>29.8</v>
      </c>
      <c r="G688" s="210">
        <v>46100.825694444444</v>
      </c>
      <c r="H688" s="211">
        <v>46104</v>
      </c>
      <c r="J688" s="2" t="s">
        <v>2609</v>
      </c>
      <c r="K688" s="211">
        <v>46104</v>
      </c>
    </row>
    <row r="689" spans="1:11" hidden="1" outlineLevel="1">
      <c r="A689" s="2" t="s">
        <v>2684</v>
      </c>
      <c r="B689" s="208" t="s">
        <v>1300</v>
      </c>
      <c r="C689" s="2" t="s">
        <v>2685</v>
      </c>
      <c r="D689" s="63">
        <v>31</v>
      </c>
      <c r="E689" s="63">
        <v>1.2</v>
      </c>
      <c r="F689" s="63">
        <v>29.8</v>
      </c>
      <c r="G689" s="210">
        <v>46100.828472222223</v>
      </c>
      <c r="H689" s="211">
        <v>46104</v>
      </c>
      <c r="J689" s="2" t="s">
        <v>2609</v>
      </c>
      <c r="K689" s="211">
        <v>46104</v>
      </c>
    </row>
    <row r="690" spans="1:11" hidden="1" outlineLevel="1">
      <c r="A690" s="2" t="s">
        <v>2686</v>
      </c>
      <c r="B690" s="208" t="s">
        <v>1300</v>
      </c>
      <c r="C690" s="2" t="s">
        <v>2687</v>
      </c>
      <c r="D690" s="63">
        <v>62</v>
      </c>
      <c r="E690" s="63">
        <v>2.1</v>
      </c>
      <c r="F690" s="63">
        <v>59.9</v>
      </c>
      <c r="G690" s="210">
        <v>46100.896527777775</v>
      </c>
      <c r="H690" s="211">
        <v>46104</v>
      </c>
      <c r="J690" s="2" t="s">
        <v>2609</v>
      </c>
      <c r="K690" s="211">
        <v>46104</v>
      </c>
    </row>
    <row r="691" spans="1:11" hidden="1" outlineLevel="1">
      <c r="A691" s="2" t="s">
        <v>2688</v>
      </c>
      <c r="B691" s="208" t="s">
        <v>1300</v>
      </c>
      <c r="C691" s="2" t="s">
        <v>2689</v>
      </c>
      <c r="D691" s="63">
        <v>31</v>
      </c>
      <c r="E691" s="63">
        <v>1.2</v>
      </c>
      <c r="F691" s="63">
        <v>29.8</v>
      </c>
      <c r="G691" s="210">
        <v>46100.918055555558</v>
      </c>
      <c r="H691" s="211">
        <v>46104</v>
      </c>
      <c r="J691" s="2" t="s">
        <v>2609</v>
      </c>
      <c r="K691" s="211">
        <v>46104</v>
      </c>
    </row>
    <row r="692" spans="1:11" hidden="1" outlineLevel="1">
      <c r="A692" s="2" t="s">
        <v>2690</v>
      </c>
      <c r="B692" s="208" t="s">
        <v>1300</v>
      </c>
      <c r="C692" s="2" t="s">
        <v>2691</v>
      </c>
      <c r="D692" s="63">
        <v>93</v>
      </c>
      <c r="E692" s="63">
        <v>3</v>
      </c>
      <c r="F692" s="63">
        <v>90</v>
      </c>
      <c r="G692" s="210">
        <v>46100.945138888892</v>
      </c>
      <c r="H692" s="211">
        <v>46104</v>
      </c>
      <c r="J692" s="2" t="s">
        <v>2609</v>
      </c>
      <c r="K692" s="211">
        <v>46104</v>
      </c>
    </row>
    <row r="693" spans="1:11" hidden="1" outlineLevel="1">
      <c r="A693" s="2" t="s">
        <v>2692</v>
      </c>
      <c r="B693" s="208" t="s">
        <v>1300</v>
      </c>
      <c r="C693" s="2" t="s">
        <v>2693</v>
      </c>
      <c r="D693" s="63">
        <v>31</v>
      </c>
      <c r="E693" s="63">
        <v>1.2</v>
      </c>
      <c r="F693" s="63">
        <v>29.8</v>
      </c>
      <c r="G693" s="210">
        <v>46100.958333333336</v>
      </c>
      <c r="H693" s="211">
        <v>46104</v>
      </c>
      <c r="J693" s="2" t="s">
        <v>2609</v>
      </c>
      <c r="K693" s="211">
        <v>46104</v>
      </c>
    </row>
    <row r="694" spans="1:11" hidden="1" outlineLevel="1">
      <c r="A694" s="2" t="s">
        <v>2694</v>
      </c>
      <c r="B694" s="208" t="s">
        <v>1300</v>
      </c>
      <c r="C694" s="2" t="s">
        <v>2695</v>
      </c>
      <c r="D694" s="63">
        <v>62</v>
      </c>
      <c r="E694" s="63">
        <v>2.1</v>
      </c>
      <c r="F694" s="63">
        <v>59.9</v>
      </c>
      <c r="G694" s="210">
        <v>46100.974999999999</v>
      </c>
      <c r="H694" s="211">
        <v>46104</v>
      </c>
      <c r="J694" s="2" t="s">
        <v>2609</v>
      </c>
      <c r="K694" s="211">
        <v>46104</v>
      </c>
    </row>
    <row r="695" spans="1:11" hidden="1" outlineLevel="1">
      <c r="A695" s="2" t="s">
        <v>2696</v>
      </c>
      <c r="B695" s="208" t="s">
        <v>1300</v>
      </c>
      <c r="C695" s="2" t="s">
        <v>2697</v>
      </c>
      <c r="D695" s="63">
        <v>31</v>
      </c>
      <c r="E695" s="63">
        <v>1.2</v>
      </c>
      <c r="F695" s="63">
        <v>29.8</v>
      </c>
      <c r="G695" s="210">
        <v>46101.005555555559</v>
      </c>
      <c r="H695" s="211">
        <v>46105</v>
      </c>
      <c r="J695" s="2" t="s">
        <v>2698</v>
      </c>
      <c r="K695" s="211">
        <v>46105</v>
      </c>
    </row>
    <row r="696" spans="1:11" hidden="1" outlineLevel="1">
      <c r="A696" s="2" t="s">
        <v>2699</v>
      </c>
      <c r="B696" s="208" t="s">
        <v>1300</v>
      </c>
      <c r="C696" s="2" t="s">
        <v>2700</v>
      </c>
      <c r="D696" s="63">
        <v>31</v>
      </c>
      <c r="E696" s="63">
        <v>1.2</v>
      </c>
      <c r="F696" s="63">
        <v>29.8</v>
      </c>
      <c r="G696" s="210">
        <v>46101.009722222225</v>
      </c>
      <c r="H696" s="211">
        <v>46105</v>
      </c>
      <c r="J696" s="2" t="s">
        <v>2698</v>
      </c>
      <c r="K696" s="211">
        <v>46105</v>
      </c>
    </row>
    <row r="697" spans="1:11" hidden="1" outlineLevel="1">
      <c r="A697" s="2" t="s">
        <v>2701</v>
      </c>
      <c r="B697" s="208" t="s">
        <v>1300</v>
      </c>
      <c r="C697" s="2" t="s">
        <v>2702</v>
      </c>
      <c r="D697" s="63">
        <v>31</v>
      </c>
      <c r="E697" s="63">
        <v>1.2</v>
      </c>
      <c r="F697" s="63">
        <v>29.8</v>
      </c>
      <c r="G697" s="210">
        <v>46101.015972222223</v>
      </c>
      <c r="H697" s="211">
        <v>46105</v>
      </c>
      <c r="J697" s="2" t="s">
        <v>2698</v>
      </c>
      <c r="K697" s="211">
        <v>46105</v>
      </c>
    </row>
    <row r="698" spans="1:11" hidden="1" outlineLevel="1">
      <c r="A698" s="2" t="s">
        <v>2703</v>
      </c>
      <c r="B698" s="208" t="s">
        <v>1300</v>
      </c>
      <c r="C698" s="2" t="s">
        <v>2704</v>
      </c>
      <c r="D698" s="63">
        <v>100</v>
      </c>
      <c r="E698" s="63">
        <v>3.2</v>
      </c>
      <c r="F698" s="63">
        <v>96.8</v>
      </c>
      <c r="G698" s="210">
        <v>46101.098611111112</v>
      </c>
      <c r="H698" s="211">
        <v>46105</v>
      </c>
      <c r="J698" s="2" t="s">
        <v>2698</v>
      </c>
      <c r="K698" s="211">
        <v>46105</v>
      </c>
    </row>
    <row r="699" spans="1:11" hidden="1" outlineLevel="1">
      <c r="A699" s="2" t="s">
        <v>2705</v>
      </c>
      <c r="B699" s="208" t="s">
        <v>1300</v>
      </c>
      <c r="C699" s="2" t="s">
        <v>2706</v>
      </c>
      <c r="D699" s="63">
        <v>31</v>
      </c>
      <c r="E699" s="63">
        <v>1.2</v>
      </c>
      <c r="F699" s="63">
        <v>29.8</v>
      </c>
      <c r="G699" s="210">
        <v>46101.21875</v>
      </c>
      <c r="H699" s="211">
        <v>46105</v>
      </c>
      <c r="J699" s="2" t="s">
        <v>2698</v>
      </c>
      <c r="K699" s="211">
        <v>46105</v>
      </c>
    </row>
    <row r="700" spans="1:11" hidden="1" outlineLevel="1">
      <c r="A700" s="2" t="s">
        <v>2707</v>
      </c>
      <c r="B700" s="208" t="s">
        <v>1300</v>
      </c>
      <c r="C700" s="2" t="s">
        <v>2708</v>
      </c>
      <c r="D700" s="63">
        <v>31</v>
      </c>
      <c r="E700" s="63">
        <v>1.2</v>
      </c>
      <c r="F700" s="63">
        <v>29.8</v>
      </c>
      <c r="G700" s="210">
        <v>46101.395138888889</v>
      </c>
      <c r="H700" s="211">
        <v>46105</v>
      </c>
      <c r="J700" s="2" t="s">
        <v>2698</v>
      </c>
      <c r="K700" s="211">
        <v>46105</v>
      </c>
    </row>
    <row r="701" spans="1:11" hidden="1" outlineLevel="1">
      <c r="A701" s="2" t="s">
        <v>2709</v>
      </c>
      <c r="B701" s="208" t="s">
        <v>1300</v>
      </c>
      <c r="C701" s="2" t="s">
        <v>2710</v>
      </c>
      <c r="D701" s="63">
        <v>31</v>
      </c>
      <c r="E701" s="63">
        <v>1.2</v>
      </c>
      <c r="F701" s="63">
        <v>29.8</v>
      </c>
      <c r="G701" s="210">
        <v>46101.484027777777</v>
      </c>
      <c r="H701" s="211">
        <v>46105</v>
      </c>
      <c r="J701" s="2" t="s">
        <v>2698</v>
      </c>
      <c r="K701" s="211">
        <v>46105</v>
      </c>
    </row>
    <row r="702" spans="1:11" hidden="1" outlineLevel="1">
      <c r="A702" s="2" t="s">
        <v>2711</v>
      </c>
      <c r="B702" s="208" t="s">
        <v>1300</v>
      </c>
      <c r="C702" s="2" t="s">
        <v>2712</v>
      </c>
      <c r="D702" s="63">
        <v>62</v>
      </c>
      <c r="E702" s="63">
        <v>2.1</v>
      </c>
      <c r="F702" s="63">
        <v>59.9</v>
      </c>
      <c r="G702" s="210">
        <v>46101.490277777775</v>
      </c>
      <c r="H702" s="211">
        <v>46105</v>
      </c>
      <c r="J702" s="2" t="s">
        <v>2698</v>
      </c>
      <c r="K702" s="211">
        <v>46105</v>
      </c>
    </row>
    <row r="703" spans="1:11" hidden="1" outlineLevel="1">
      <c r="A703" s="2" t="s">
        <v>2713</v>
      </c>
      <c r="B703" s="208" t="s">
        <v>1300</v>
      </c>
      <c r="C703" s="2" t="s">
        <v>2714</v>
      </c>
      <c r="D703" s="63">
        <v>62</v>
      </c>
      <c r="E703" s="63">
        <v>2.1</v>
      </c>
      <c r="F703" s="63">
        <v>59.9</v>
      </c>
      <c r="G703" s="210">
        <v>46101.518750000003</v>
      </c>
      <c r="H703" s="211">
        <v>46105</v>
      </c>
      <c r="J703" s="2" t="s">
        <v>2698</v>
      </c>
      <c r="K703" s="211">
        <v>46105</v>
      </c>
    </row>
    <row r="704" spans="1:11" hidden="1" outlineLevel="1">
      <c r="A704" s="2" t="s">
        <v>2715</v>
      </c>
      <c r="B704" s="208" t="s">
        <v>1300</v>
      </c>
      <c r="C704" s="2" t="s">
        <v>2716</v>
      </c>
      <c r="D704" s="63">
        <v>31</v>
      </c>
      <c r="E704" s="63">
        <v>1.2</v>
      </c>
      <c r="F704" s="63">
        <v>29.8</v>
      </c>
      <c r="G704" s="210">
        <v>46101.563888888886</v>
      </c>
      <c r="H704" s="211">
        <v>46105</v>
      </c>
      <c r="J704" s="2" t="s">
        <v>2698</v>
      </c>
      <c r="K704" s="211">
        <v>46105</v>
      </c>
    </row>
    <row r="705" spans="1:11" hidden="1" outlineLevel="1">
      <c r="A705" s="2" t="s">
        <v>2717</v>
      </c>
      <c r="B705" s="208" t="s">
        <v>1300</v>
      </c>
      <c r="C705" s="2" t="s">
        <v>2718</v>
      </c>
      <c r="D705" s="63">
        <v>31</v>
      </c>
      <c r="E705" s="63">
        <v>1.2</v>
      </c>
      <c r="F705" s="63">
        <v>29.8</v>
      </c>
      <c r="G705" s="210">
        <v>46101.56527777778</v>
      </c>
      <c r="H705" s="211">
        <v>46105</v>
      </c>
      <c r="J705" s="2" t="s">
        <v>2698</v>
      </c>
      <c r="K705" s="211">
        <v>46105</v>
      </c>
    </row>
    <row r="706" spans="1:11" hidden="1" outlineLevel="1">
      <c r="A706" s="2" t="s">
        <v>2719</v>
      </c>
      <c r="B706" s="208" t="s">
        <v>1300</v>
      </c>
      <c r="C706" s="2" t="s">
        <v>2720</v>
      </c>
      <c r="D706" s="63">
        <v>31</v>
      </c>
      <c r="E706" s="63">
        <v>1.2</v>
      </c>
      <c r="F706" s="63">
        <v>29.8</v>
      </c>
      <c r="G706" s="210">
        <v>46101.602777777778</v>
      </c>
      <c r="H706" s="211">
        <v>46105</v>
      </c>
      <c r="J706" s="2" t="s">
        <v>2698</v>
      </c>
      <c r="K706" s="211">
        <v>46105</v>
      </c>
    </row>
    <row r="707" spans="1:11" hidden="1" outlineLevel="1">
      <c r="A707" s="2" t="s">
        <v>2721</v>
      </c>
      <c r="B707" s="208" t="s">
        <v>1300</v>
      </c>
      <c r="C707" s="2" t="s">
        <v>2722</v>
      </c>
      <c r="D707" s="63">
        <v>31</v>
      </c>
      <c r="E707" s="63">
        <v>1.2</v>
      </c>
      <c r="F707" s="63">
        <v>29.8</v>
      </c>
      <c r="G707" s="210">
        <v>46101.618055555555</v>
      </c>
      <c r="H707" s="211">
        <v>46105</v>
      </c>
      <c r="J707" s="2" t="s">
        <v>2698</v>
      </c>
      <c r="K707" s="211">
        <v>46105</v>
      </c>
    </row>
    <row r="708" spans="1:11" hidden="1" outlineLevel="1">
      <c r="A708" s="2" t="s">
        <v>2723</v>
      </c>
      <c r="B708" s="208" t="s">
        <v>1300</v>
      </c>
      <c r="C708" s="2" t="s">
        <v>2724</v>
      </c>
      <c r="D708" s="63">
        <v>31</v>
      </c>
      <c r="E708" s="63">
        <v>1.2</v>
      </c>
      <c r="F708" s="63">
        <v>29.8</v>
      </c>
      <c r="G708" s="210">
        <v>46101.638194444444</v>
      </c>
      <c r="H708" s="211">
        <v>46105</v>
      </c>
      <c r="J708" s="2" t="s">
        <v>2698</v>
      </c>
      <c r="K708" s="211">
        <v>46105</v>
      </c>
    </row>
    <row r="709" spans="1:11" hidden="1" outlineLevel="1">
      <c r="A709" s="2" t="s">
        <v>2725</v>
      </c>
      <c r="B709" s="208" t="s">
        <v>1300</v>
      </c>
      <c r="C709" s="2" t="s">
        <v>2726</v>
      </c>
      <c r="D709" s="63">
        <v>31</v>
      </c>
      <c r="E709" s="63">
        <v>1.2</v>
      </c>
      <c r="F709" s="63">
        <v>29.8</v>
      </c>
      <c r="G709" s="210">
        <v>46101.643750000003</v>
      </c>
      <c r="H709" s="211">
        <v>46105</v>
      </c>
      <c r="J709" s="2" t="s">
        <v>2698</v>
      </c>
      <c r="K709" s="211">
        <v>46105</v>
      </c>
    </row>
    <row r="710" spans="1:11" hidden="1" outlineLevel="1">
      <c r="A710" s="2" t="s">
        <v>2727</v>
      </c>
      <c r="B710" s="208" t="s">
        <v>1300</v>
      </c>
      <c r="C710" s="2" t="s">
        <v>2728</v>
      </c>
      <c r="D710" s="63">
        <v>131</v>
      </c>
      <c r="E710" s="63">
        <v>4.0999999999999996</v>
      </c>
      <c r="F710" s="63">
        <v>126.9</v>
      </c>
      <c r="G710" s="210">
        <v>46101.65</v>
      </c>
      <c r="H710" s="211">
        <v>46105</v>
      </c>
      <c r="J710" s="2" t="s">
        <v>2698</v>
      </c>
      <c r="K710" s="211">
        <v>46105</v>
      </c>
    </row>
    <row r="711" spans="1:11" hidden="1" outlineLevel="1">
      <c r="A711" s="2" t="s">
        <v>2729</v>
      </c>
      <c r="B711" s="208" t="s">
        <v>1300</v>
      </c>
      <c r="C711" s="2" t="s">
        <v>2730</v>
      </c>
      <c r="D711" s="63">
        <v>31</v>
      </c>
      <c r="E711" s="63">
        <v>1.2</v>
      </c>
      <c r="F711" s="63">
        <v>29.8</v>
      </c>
      <c r="G711" s="210">
        <v>46101.661111111112</v>
      </c>
      <c r="H711" s="211">
        <v>46105</v>
      </c>
      <c r="J711" s="2" t="s">
        <v>2698</v>
      </c>
      <c r="K711" s="211">
        <v>46105</v>
      </c>
    </row>
    <row r="712" spans="1:11" hidden="1" outlineLevel="1">
      <c r="A712" s="2" t="s">
        <v>2731</v>
      </c>
      <c r="B712" s="208" t="s">
        <v>1300</v>
      </c>
      <c r="C712" s="2" t="s">
        <v>2732</v>
      </c>
      <c r="D712" s="63">
        <v>31</v>
      </c>
      <c r="E712" s="63">
        <v>1.2</v>
      </c>
      <c r="F712" s="63">
        <v>29.8</v>
      </c>
      <c r="G712" s="210">
        <v>46101.677083333336</v>
      </c>
      <c r="H712" s="211">
        <v>46105</v>
      </c>
      <c r="J712" s="2" t="s">
        <v>2698</v>
      </c>
      <c r="K712" s="211">
        <v>46105</v>
      </c>
    </row>
    <row r="713" spans="1:11" hidden="1" outlineLevel="1">
      <c r="A713" s="2" t="s">
        <v>2733</v>
      </c>
      <c r="B713" s="208" t="s">
        <v>1300</v>
      </c>
      <c r="C713" s="2" t="s">
        <v>2734</v>
      </c>
      <c r="D713" s="63">
        <v>31</v>
      </c>
      <c r="E713" s="63">
        <v>1.2</v>
      </c>
      <c r="F713" s="63">
        <v>29.8</v>
      </c>
      <c r="G713" s="210">
        <v>46101.697916666664</v>
      </c>
      <c r="H713" s="211">
        <v>46105</v>
      </c>
      <c r="J713" s="2" t="s">
        <v>2698</v>
      </c>
      <c r="K713" s="211">
        <v>46105</v>
      </c>
    </row>
    <row r="714" spans="1:11" hidden="1" outlineLevel="1">
      <c r="A714" s="2" t="s">
        <v>2735</v>
      </c>
      <c r="B714" s="208" t="s">
        <v>1300</v>
      </c>
      <c r="C714" s="2" t="s">
        <v>2736</v>
      </c>
      <c r="D714" s="63">
        <v>31</v>
      </c>
      <c r="E714" s="63">
        <v>1.2</v>
      </c>
      <c r="F714" s="63">
        <v>29.8</v>
      </c>
      <c r="G714" s="210">
        <v>46101.697916666664</v>
      </c>
      <c r="H714" s="211">
        <v>46105</v>
      </c>
      <c r="J714" s="2" t="s">
        <v>2698</v>
      </c>
      <c r="K714" s="211">
        <v>46105</v>
      </c>
    </row>
    <row r="715" spans="1:11" hidden="1" outlineLevel="1">
      <c r="A715" s="2" t="s">
        <v>2737</v>
      </c>
      <c r="B715" s="208" t="s">
        <v>1300</v>
      </c>
      <c r="C715" s="2" t="s">
        <v>2738</v>
      </c>
      <c r="D715" s="63">
        <v>31</v>
      </c>
      <c r="E715" s="63">
        <v>1.2</v>
      </c>
      <c r="F715" s="63">
        <v>29.8</v>
      </c>
      <c r="G715" s="210">
        <v>46101.703472222223</v>
      </c>
      <c r="H715" s="211">
        <v>46105</v>
      </c>
      <c r="J715" s="2" t="s">
        <v>2698</v>
      </c>
      <c r="K715" s="211">
        <v>46105</v>
      </c>
    </row>
    <row r="716" spans="1:11" hidden="1" outlineLevel="1">
      <c r="A716" s="2" t="s">
        <v>2739</v>
      </c>
      <c r="B716" s="208" t="s">
        <v>1300</v>
      </c>
      <c r="C716" s="2" t="s">
        <v>2740</v>
      </c>
      <c r="D716" s="63">
        <v>31</v>
      </c>
      <c r="E716" s="63">
        <v>1.2</v>
      </c>
      <c r="F716" s="63">
        <v>29.8</v>
      </c>
      <c r="G716" s="210">
        <v>46101.713194444441</v>
      </c>
      <c r="H716" s="211">
        <v>46105</v>
      </c>
      <c r="J716" s="2" t="s">
        <v>2698</v>
      </c>
      <c r="K716" s="211">
        <v>46105</v>
      </c>
    </row>
    <row r="717" spans="1:11" hidden="1" outlineLevel="1">
      <c r="A717" s="2" t="s">
        <v>2741</v>
      </c>
      <c r="B717" s="208" t="s">
        <v>1300</v>
      </c>
      <c r="C717" s="2" t="s">
        <v>2742</v>
      </c>
      <c r="D717" s="63">
        <v>162</v>
      </c>
      <c r="E717" s="63">
        <v>5</v>
      </c>
      <c r="F717" s="63">
        <v>157</v>
      </c>
      <c r="G717" s="210">
        <v>46101.718055555553</v>
      </c>
      <c r="H717" s="211">
        <v>46105</v>
      </c>
      <c r="J717" s="2" t="s">
        <v>2698</v>
      </c>
      <c r="K717" s="211">
        <v>46105</v>
      </c>
    </row>
    <row r="718" spans="1:11" hidden="1" outlineLevel="1">
      <c r="A718" s="2" t="s">
        <v>2743</v>
      </c>
      <c r="B718" s="208" t="s">
        <v>1300</v>
      </c>
      <c r="C718" s="2" t="s">
        <v>2744</v>
      </c>
      <c r="D718" s="63">
        <v>31</v>
      </c>
      <c r="E718" s="63">
        <v>1.2</v>
      </c>
      <c r="F718" s="63">
        <v>29.8</v>
      </c>
      <c r="G718" s="210">
        <v>46101.72152777778</v>
      </c>
      <c r="H718" s="211">
        <v>46105</v>
      </c>
      <c r="J718" s="2" t="s">
        <v>2698</v>
      </c>
      <c r="K718" s="211">
        <v>46105</v>
      </c>
    </row>
    <row r="719" spans="1:11" hidden="1" outlineLevel="1">
      <c r="A719" s="2" t="s">
        <v>2745</v>
      </c>
      <c r="B719" s="208" t="s">
        <v>1300</v>
      </c>
      <c r="C719" s="2" t="s">
        <v>2746</v>
      </c>
      <c r="D719" s="63">
        <v>31</v>
      </c>
      <c r="E719" s="63">
        <v>1.2</v>
      </c>
      <c r="F719" s="63">
        <v>29.8</v>
      </c>
      <c r="G719" s="210">
        <v>46101.738194444442</v>
      </c>
      <c r="H719" s="211">
        <v>46105</v>
      </c>
      <c r="J719" s="2" t="s">
        <v>2698</v>
      </c>
      <c r="K719" s="211">
        <v>46105</v>
      </c>
    </row>
    <row r="720" spans="1:11" hidden="1" outlineLevel="1">
      <c r="A720" s="2" t="s">
        <v>2747</v>
      </c>
      <c r="B720" s="208" t="s">
        <v>1300</v>
      </c>
      <c r="C720" s="2" t="s">
        <v>2748</v>
      </c>
      <c r="D720" s="63">
        <v>31</v>
      </c>
      <c r="E720" s="63">
        <v>1.2</v>
      </c>
      <c r="F720" s="63">
        <v>29.8</v>
      </c>
      <c r="G720" s="210">
        <v>46101.738888888889</v>
      </c>
      <c r="H720" s="211">
        <v>46105</v>
      </c>
      <c r="J720" s="2" t="s">
        <v>2698</v>
      </c>
      <c r="K720" s="211">
        <v>46105</v>
      </c>
    </row>
    <row r="721" spans="1:11" hidden="1" outlineLevel="1">
      <c r="A721" s="2" t="s">
        <v>2749</v>
      </c>
      <c r="B721" s="208" t="s">
        <v>1300</v>
      </c>
      <c r="C721" s="2" t="s">
        <v>2750</v>
      </c>
      <c r="D721" s="63">
        <v>31</v>
      </c>
      <c r="E721" s="63">
        <v>1.2</v>
      </c>
      <c r="F721" s="63">
        <v>29.8</v>
      </c>
      <c r="G721" s="210">
        <v>46101.742361111108</v>
      </c>
      <c r="H721" s="211">
        <v>46105</v>
      </c>
      <c r="J721" s="2" t="s">
        <v>2698</v>
      </c>
      <c r="K721" s="211">
        <v>46105</v>
      </c>
    </row>
    <row r="722" spans="1:11" hidden="1" outlineLevel="1">
      <c r="A722" s="2" t="s">
        <v>2751</v>
      </c>
      <c r="B722" s="208" t="s">
        <v>1300</v>
      </c>
      <c r="C722" s="2" t="s">
        <v>2752</v>
      </c>
      <c r="D722" s="63">
        <v>31</v>
      </c>
      <c r="E722" s="63">
        <v>1.2</v>
      </c>
      <c r="F722" s="63">
        <v>29.8</v>
      </c>
      <c r="G722" s="210">
        <v>46101.770833333336</v>
      </c>
      <c r="H722" s="211">
        <v>46105</v>
      </c>
      <c r="J722" s="2" t="s">
        <v>2698</v>
      </c>
      <c r="K722" s="211">
        <v>46105</v>
      </c>
    </row>
    <row r="723" spans="1:11" hidden="1" outlineLevel="1">
      <c r="A723" s="2" t="s">
        <v>2753</v>
      </c>
      <c r="B723" s="208" t="s">
        <v>1300</v>
      </c>
      <c r="C723" s="2" t="s">
        <v>2754</v>
      </c>
      <c r="D723" s="63">
        <v>31</v>
      </c>
      <c r="E723" s="63">
        <v>1.2</v>
      </c>
      <c r="F723" s="63">
        <v>29.8</v>
      </c>
      <c r="G723" s="210">
        <v>46101.774305555555</v>
      </c>
      <c r="H723" s="211">
        <v>46105</v>
      </c>
      <c r="J723" s="2" t="s">
        <v>2698</v>
      </c>
      <c r="K723" s="211">
        <v>46105</v>
      </c>
    </row>
    <row r="724" spans="1:11" hidden="1" outlineLevel="1">
      <c r="A724" s="2" t="s">
        <v>2755</v>
      </c>
      <c r="B724" s="208" t="s">
        <v>1300</v>
      </c>
      <c r="C724" s="2" t="s">
        <v>2756</v>
      </c>
      <c r="D724" s="63">
        <v>31</v>
      </c>
      <c r="E724" s="63">
        <v>1.2</v>
      </c>
      <c r="F724" s="63">
        <v>29.8</v>
      </c>
      <c r="G724" s="210">
        <v>46101.776388888888</v>
      </c>
      <c r="H724" s="211">
        <v>46105</v>
      </c>
      <c r="J724" s="2" t="s">
        <v>2698</v>
      </c>
      <c r="K724" s="211">
        <v>46105</v>
      </c>
    </row>
    <row r="725" spans="1:11" hidden="1" outlineLevel="1">
      <c r="A725" s="2" t="s">
        <v>2757</v>
      </c>
      <c r="B725" s="208" t="s">
        <v>1300</v>
      </c>
      <c r="C725" s="2" t="s">
        <v>2758</v>
      </c>
      <c r="D725" s="63">
        <v>31</v>
      </c>
      <c r="E725" s="63">
        <v>1.2</v>
      </c>
      <c r="F725" s="63">
        <v>29.8</v>
      </c>
      <c r="G725" s="210">
        <v>46101.807638888888</v>
      </c>
      <c r="H725" s="211">
        <v>46105</v>
      </c>
      <c r="J725" s="2" t="s">
        <v>2698</v>
      </c>
      <c r="K725" s="211">
        <v>46105</v>
      </c>
    </row>
    <row r="726" spans="1:11" hidden="1" outlineLevel="1">
      <c r="A726" s="2" t="s">
        <v>2759</v>
      </c>
      <c r="B726" s="208" t="s">
        <v>1300</v>
      </c>
      <c r="C726" s="2" t="s">
        <v>2760</v>
      </c>
      <c r="D726" s="63">
        <v>31</v>
      </c>
      <c r="E726" s="63">
        <v>1.2</v>
      </c>
      <c r="F726" s="63">
        <v>29.8</v>
      </c>
      <c r="G726" s="210">
        <v>46101.818749999999</v>
      </c>
      <c r="H726" s="211">
        <v>46105</v>
      </c>
      <c r="J726" s="2" t="s">
        <v>2698</v>
      </c>
      <c r="K726" s="211">
        <v>46105</v>
      </c>
    </row>
    <row r="727" spans="1:11" hidden="1" outlineLevel="1">
      <c r="A727" s="2" t="s">
        <v>2761</v>
      </c>
      <c r="B727" s="208" t="s">
        <v>1300</v>
      </c>
      <c r="C727" s="2" t="s">
        <v>2762</v>
      </c>
      <c r="D727" s="63">
        <v>31</v>
      </c>
      <c r="E727" s="63">
        <v>1.2</v>
      </c>
      <c r="F727" s="63">
        <v>29.8</v>
      </c>
      <c r="G727" s="210">
        <v>46101.820138888892</v>
      </c>
      <c r="H727" s="211">
        <v>46105</v>
      </c>
      <c r="J727" s="2" t="s">
        <v>2698</v>
      </c>
      <c r="K727" s="211">
        <v>46105</v>
      </c>
    </row>
    <row r="728" spans="1:11" hidden="1" outlineLevel="1">
      <c r="A728" s="2" t="s">
        <v>2763</v>
      </c>
      <c r="B728" s="208" t="s">
        <v>1300</v>
      </c>
      <c r="C728" s="2" t="s">
        <v>2764</v>
      </c>
      <c r="D728" s="63">
        <v>31</v>
      </c>
      <c r="E728" s="63">
        <v>1.2</v>
      </c>
      <c r="F728" s="63">
        <v>29.8</v>
      </c>
      <c r="G728" s="210">
        <v>46101.824305555558</v>
      </c>
      <c r="H728" s="211">
        <v>46105</v>
      </c>
      <c r="J728" s="2" t="s">
        <v>2698</v>
      </c>
      <c r="K728" s="211">
        <v>46105</v>
      </c>
    </row>
    <row r="729" spans="1:11" hidden="1" outlineLevel="1">
      <c r="A729" s="2" t="s">
        <v>2765</v>
      </c>
      <c r="B729" s="208" t="s">
        <v>1300</v>
      </c>
      <c r="C729" s="2" t="s">
        <v>2766</v>
      </c>
      <c r="D729" s="63">
        <v>62</v>
      </c>
      <c r="E729" s="63">
        <v>2.1</v>
      </c>
      <c r="F729" s="63">
        <v>59.9</v>
      </c>
      <c r="G729" s="210">
        <v>46101.82916666667</v>
      </c>
      <c r="H729" s="211">
        <v>46105</v>
      </c>
      <c r="J729" s="2" t="s">
        <v>2698</v>
      </c>
      <c r="K729" s="211">
        <v>46105</v>
      </c>
    </row>
    <row r="730" spans="1:11" hidden="1" outlineLevel="1">
      <c r="A730" s="2" t="s">
        <v>2767</v>
      </c>
      <c r="B730" s="208" t="s">
        <v>1300</v>
      </c>
      <c r="C730" s="2" t="s">
        <v>2768</v>
      </c>
      <c r="D730" s="63">
        <v>31</v>
      </c>
      <c r="E730" s="63">
        <v>1.2</v>
      </c>
      <c r="F730" s="63">
        <v>29.8</v>
      </c>
      <c r="G730" s="210">
        <v>46101.832638888889</v>
      </c>
      <c r="H730" s="211">
        <v>46105</v>
      </c>
      <c r="J730" s="2" t="s">
        <v>2698</v>
      </c>
      <c r="K730" s="211">
        <v>46105</v>
      </c>
    </row>
    <row r="731" spans="1:11" hidden="1" outlineLevel="1">
      <c r="A731" s="2" t="s">
        <v>2769</v>
      </c>
      <c r="B731" s="208" t="s">
        <v>1300</v>
      </c>
      <c r="C731" s="2" t="s">
        <v>2770</v>
      </c>
      <c r="D731" s="63">
        <v>31</v>
      </c>
      <c r="E731" s="63">
        <v>1.2</v>
      </c>
      <c r="F731" s="63">
        <v>29.8</v>
      </c>
      <c r="G731" s="210">
        <v>46101.84097222222</v>
      </c>
      <c r="H731" s="211">
        <v>46105</v>
      </c>
      <c r="J731" s="2" t="s">
        <v>2698</v>
      </c>
      <c r="K731" s="211">
        <v>46105</v>
      </c>
    </row>
    <row r="732" spans="1:11" hidden="1" outlineLevel="1">
      <c r="A732" s="2" t="s">
        <v>2771</v>
      </c>
      <c r="B732" s="208" t="s">
        <v>1300</v>
      </c>
      <c r="C732" s="2" t="s">
        <v>2772</v>
      </c>
      <c r="D732" s="63">
        <v>31</v>
      </c>
      <c r="E732" s="63">
        <v>1.2</v>
      </c>
      <c r="F732" s="63">
        <v>29.8</v>
      </c>
      <c r="G732" s="210">
        <v>46101.841666666667</v>
      </c>
      <c r="H732" s="211">
        <v>46105</v>
      </c>
      <c r="J732" s="2" t="s">
        <v>2698</v>
      </c>
      <c r="K732" s="211">
        <v>46105</v>
      </c>
    </row>
    <row r="733" spans="1:11" hidden="1" outlineLevel="1">
      <c r="A733" s="2" t="s">
        <v>2773</v>
      </c>
      <c r="B733" s="208" t="s">
        <v>1300</v>
      </c>
      <c r="C733" s="2" t="s">
        <v>2774</v>
      </c>
      <c r="D733" s="63">
        <v>31</v>
      </c>
      <c r="E733" s="63">
        <v>1.2</v>
      </c>
      <c r="F733" s="63">
        <v>29.8</v>
      </c>
      <c r="G733" s="210">
        <v>46101.843055555553</v>
      </c>
      <c r="H733" s="211">
        <v>46105</v>
      </c>
      <c r="J733" s="2" t="s">
        <v>2698</v>
      </c>
      <c r="K733" s="211">
        <v>46105</v>
      </c>
    </row>
    <row r="734" spans="1:11" hidden="1" outlineLevel="1">
      <c r="A734" s="2" t="s">
        <v>2775</v>
      </c>
      <c r="B734" s="208" t="s">
        <v>1300</v>
      </c>
      <c r="C734" s="2" t="s">
        <v>2776</v>
      </c>
      <c r="D734" s="63">
        <v>31</v>
      </c>
      <c r="E734" s="63">
        <v>1.2</v>
      </c>
      <c r="F734" s="63">
        <v>29.8</v>
      </c>
      <c r="G734" s="210">
        <v>46101.87222222222</v>
      </c>
      <c r="H734" s="211">
        <v>46105</v>
      </c>
      <c r="J734" s="2" t="s">
        <v>2698</v>
      </c>
      <c r="K734" s="211">
        <v>46105</v>
      </c>
    </row>
    <row r="735" spans="1:11" hidden="1" outlineLevel="1">
      <c r="A735" s="2" t="s">
        <v>2777</v>
      </c>
      <c r="B735" s="208" t="s">
        <v>1300</v>
      </c>
      <c r="C735" s="2" t="s">
        <v>2778</v>
      </c>
      <c r="D735" s="63">
        <v>100</v>
      </c>
      <c r="E735" s="63">
        <v>3.2</v>
      </c>
      <c r="F735" s="63">
        <v>96.8</v>
      </c>
      <c r="G735" s="210">
        <v>46101.875694444447</v>
      </c>
      <c r="H735" s="211">
        <v>46105</v>
      </c>
      <c r="J735" s="2" t="s">
        <v>2698</v>
      </c>
      <c r="K735" s="211">
        <v>46105</v>
      </c>
    </row>
    <row r="736" spans="1:11" hidden="1" outlineLevel="1">
      <c r="A736" s="2" t="s">
        <v>2779</v>
      </c>
      <c r="B736" s="208" t="s">
        <v>1300</v>
      </c>
      <c r="C736" s="2" t="s">
        <v>2780</v>
      </c>
      <c r="D736" s="63">
        <v>31</v>
      </c>
      <c r="E736" s="63">
        <v>1.2</v>
      </c>
      <c r="F736" s="63">
        <v>29.8</v>
      </c>
      <c r="G736" s="210">
        <v>46101.881249999999</v>
      </c>
      <c r="H736" s="211">
        <v>46105</v>
      </c>
      <c r="J736" s="2" t="s">
        <v>2698</v>
      </c>
      <c r="K736" s="211">
        <v>46105</v>
      </c>
    </row>
    <row r="737" spans="1:11" hidden="1" outlineLevel="1">
      <c r="A737" s="2" t="s">
        <v>2781</v>
      </c>
      <c r="B737" s="208" t="s">
        <v>1300</v>
      </c>
      <c r="C737" s="2" t="s">
        <v>2782</v>
      </c>
      <c r="D737" s="63">
        <v>62</v>
      </c>
      <c r="E737" s="63">
        <v>2.1</v>
      </c>
      <c r="F737" s="63">
        <v>59.9</v>
      </c>
      <c r="G737" s="210">
        <v>46101.890972222223</v>
      </c>
      <c r="H737" s="211">
        <v>46105</v>
      </c>
      <c r="J737" s="2" t="s">
        <v>2698</v>
      </c>
      <c r="K737" s="211">
        <v>46105</v>
      </c>
    </row>
    <row r="738" spans="1:11" hidden="1" outlineLevel="1">
      <c r="A738" s="2" t="s">
        <v>2783</v>
      </c>
      <c r="B738" s="208" t="s">
        <v>1300</v>
      </c>
      <c r="C738" s="2" t="s">
        <v>2784</v>
      </c>
      <c r="D738" s="63">
        <v>31</v>
      </c>
      <c r="E738" s="63">
        <v>1.2</v>
      </c>
      <c r="F738" s="63">
        <v>29.8</v>
      </c>
      <c r="G738" s="210">
        <v>46101.895138888889</v>
      </c>
      <c r="H738" s="211">
        <v>46105</v>
      </c>
      <c r="J738" s="2" t="s">
        <v>2698</v>
      </c>
      <c r="K738" s="211">
        <v>46105</v>
      </c>
    </row>
    <row r="739" spans="1:11" hidden="1" outlineLevel="1">
      <c r="A739" s="2" t="s">
        <v>2785</v>
      </c>
      <c r="B739" s="208" t="s">
        <v>1300</v>
      </c>
      <c r="C739" s="2" t="s">
        <v>2786</v>
      </c>
      <c r="D739" s="63">
        <v>31</v>
      </c>
      <c r="E739" s="63">
        <v>1.2</v>
      </c>
      <c r="F739" s="63">
        <v>29.8</v>
      </c>
      <c r="G739" s="210">
        <v>46101.900694444441</v>
      </c>
      <c r="H739" s="211">
        <v>46105</v>
      </c>
      <c r="J739" s="2" t="s">
        <v>2698</v>
      </c>
      <c r="K739" s="211">
        <v>46105</v>
      </c>
    </row>
    <row r="740" spans="1:11" hidden="1" outlineLevel="1">
      <c r="A740" s="2" t="s">
        <v>2787</v>
      </c>
      <c r="B740" s="208" t="s">
        <v>1300</v>
      </c>
      <c r="C740" s="2" t="s">
        <v>2788</v>
      </c>
      <c r="D740" s="63">
        <v>100</v>
      </c>
      <c r="E740" s="63">
        <v>3.2</v>
      </c>
      <c r="F740" s="63">
        <v>96.8</v>
      </c>
      <c r="G740" s="210">
        <v>46101.914583333331</v>
      </c>
      <c r="H740" s="211">
        <v>46105</v>
      </c>
      <c r="J740" s="2" t="s">
        <v>2698</v>
      </c>
      <c r="K740" s="211">
        <v>46105</v>
      </c>
    </row>
    <row r="741" spans="1:11" hidden="1" outlineLevel="1">
      <c r="A741" s="2" t="s">
        <v>2789</v>
      </c>
      <c r="B741" s="208" t="s">
        <v>1300</v>
      </c>
      <c r="C741" s="2" t="s">
        <v>2790</v>
      </c>
      <c r="D741" s="63">
        <v>62</v>
      </c>
      <c r="E741" s="63">
        <v>2.1</v>
      </c>
      <c r="F741" s="63">
        <v>59.9</v>
      </c>
      <c r="G741" s="210">
        <v>46101.919444444444</v>
      </c>
      <c r="H741" s="211">
        <v>46105</v>
      </c>
      <c r="J741" s="2" t="s">
        <v>2698</v>
      </c>
      <c r="K741" s="211">
        <v>46105</v>
      </c>
    </row>
    <row r="742" spans="1:11" hidden="1" outlineLevel="1">
      <c r="A742" s="2" t="s">
        <v>2791</v>
      </c>
      <c r="B742" s="208" t="s">
        <v>1300</v>
      </c>
      <c r="C742" s="2" t="s">
        <v>2792</v>
      </c>
      <c r="D742" s="63">
        <v>100</v>
      </c>
      <c r="E742" s="63">
        <v>3.2</v>
      </c>
      <c r="F742" s="63">
        <v>96.8</v>
      </c>
      <c r="G742" s="210">
        <v>46101.92291666667</v>
      </c>
      <c r="H742" s="211">
        <v>46105</v>
      </c>
      <c r="J742" s="2" t="s">
        <v>2698</v>
      </c>
      <c r="K742" s="211">
        <v>46105</v>
      </c>
    </row>
    <row r="743" spans="1:11" hidden="1" outlineLevel="1">
      <c r="A743" s="2" t="s">
        <v>2793</v>
      </c>
      <c r="B743" s="208" t="s">
        <v>1300</v>
      </c>
      <c r="C743" s="2" t="s">
        <v>2794</v>
      </c>
      <c r="D743" s="63">
        <v>100</v>
      </c>
      <c r="E743" s="63">
        <v>3.2</v>
      </c>
      <c r="F743" s="63">
        <v>96.8</v>
      </c>
      <c r="G743" s="210">
        <v>46101.928472222222</v>
      </c>
      <c r="H743" s="211">
        <v>46105</v>
      </c>
      <c r="J743" s="2" t="s">
        <v>2698</v>
      </c>
      <c r="K743" s="211">
        <v>46105</v>
      </c>
    </row>
    <row r="744" spans="1:11" hidden="1" outlineLevel="1">
      <c r="A744" s="2" t="s">
        <v>2795</v>
      </c>
      <c r="B744" s="208" t="s">
        <v>1300</v>
      </c>
      <c r="C744" s="2" t="s">
        <v>2796</v>
      </c>
      <c r="D744" s="63">
        <v>31</v>
      </c>
      <c r="E744" s="63">
        <v>1.2</v>
      </c>
      <c r="F744" s="63">
        <v>29.8</v>
      </c>
      <c r="G744" s="210">
        <v>46101.931250000001</v>
      </c>
      <c r="H744" s="211">
        <v>46105</v>
      </c>
      <c r="J744" s="2" t="s">
        <v>2698</v>
      </c>
      <c r="K744" s="211">
        <v>46105</v>
      </c>
    </row>
    <row r="745" spans="1:11" hidden="1" outlineLevel="1">
      <c r="A745" s="2" t="s">
        <v>2797</v>
      </c>
      <c r="B745" s="208" t="s">
        <v>1300</v>
      </c>
      <c r="C745" s="2" t="s">
        <v>2798</v>
      </c>
      <c r="D745" s="63">
        <v>31</v>
      </c>
      <c r="E745" s="63">
        <v>1.2</v>
      </c>
      <c r="F745" s="63">
        <v>29.8</v>
      </c>
      <c r="G745" s="210">
        <v>46101.94027777778</v>
      </c>
      <c r="H745" s="211">
        <v>46105</v>
      </c>
      <c r="J745" s="2" t="s">
        <v>2698</v>
      </c>
      <c r="K745" s="211">
        <v>46105</v>
      </c>
    </row>
    <row r="746" spans="1:11" hidden="1" outlineLevel="1">
      <c r="A746" s="2" t="s">
        <v>2799</v>
      </c>
      <c r="B746" s="208" t="s">
        <v>1300</v>
      </c>
      <c r="C746" s="2" t="s">
        <v>2800</v>
      </c>
      <c r="D746" s="63">
        <v>31</v>
      </c>
      <c r="E746" s="63">
        <v>1.2</v>
      </c>
      <c r="F746" s="63">
        <v>29.8</v>
      </c>
      <c r="G746" s="210">
        <v>46101.951388888891</v>
      </c>
      <c r="H746" s="211">
        <v>46105</v>
      </c>
      <c r="J746" s="2" t="s">
        <v>2698</v>
      </c>
      <c r="K746" s="211">
        <v>46105</v>
      </c>
    </row>
    <row r="747" spans="1:11" hidden="1" outlineLevel="1">
      <c r="A747" s="2" t="s">
        <v>2801</v>
      </c>
      <c r="B747" s="208" t="s">
        <v>1300</v>
      </c>
      <c r="C747" s="2" t="s">
        <v>2802</v>
      </c>
      <c r="D747" s="63">
        <v>100</v>
      </c>
      <c r="E747" s="63">
        <v>3.2</v>
      </c>
      <c r="F747" s="63">
        <v>96.8</v>
      </c>
      <c r="G747" s="210">
        <v>46101.968055555553</v>
      </c>
      <c r="H747" s="211">
        <v>46105</v>
      </c>
      <c r="J747" s="2" t="s">
        <v>2698</v>
      </c>
      <c r="K747" s="211">
        <v>46105</v>
      </c>
    </row>
    <row r="748" spans="1:11" hidden="1" outlineLevel="1">
      <c r="A748" s="2" t="s">
        <v>2803</v>
      </c>
      <c r="B748" s="208" t="s">
        <v>1300</v>
      </c>
      <c r="C748" s="2" t="s">
        <v>2804</v>
      </c>
      <c r="D748" s="63">
        <v>100</v>
      </c>
      <c r="E748" s="63">
        <v>3.2</v>
      </c>
      <c r="F748" s="63">
        <v>96.8</v>
      </c>
      <c r="G748" s="210">
        <v>46101.970138888886</v>
      </c>
      <c r="H748" s="211">
        <v>46105</v>
      </c>
      <c r="J748" s="2" t="s">
        <v>2698</v>
      </c>
      <c r="K748" s="211">
        <v>46105</v>
      </c>
    </row>
    <row r="749" spans="1:11" hidden="1" outlineLevel="1">
      <c r="A749" s="2" t="s">
        <v>2805</v>
      </c>
      <c r="B749" s="208" t="s">
        <v>1300</v>
      </c>
      <c r="C749" s="2" t="s">
        <v>2806</v>
      </c>
      <c r="D749" s="63">
        <v>31</v>
      </c>
      <c r="E749" s="63">
        <v>1.2</v>
      </c>
      <c r="F749" s="63">
        <v>29.8</v>
      </c>
      <c r="G749" s="210">
        <v>46101.970138888886</v>
      </c>
      <c r="H749" s="211">
        <v>46105</v>
      </c>
      <c r="J749" s="2" t="s">
        <v>2698</v>
      </c>
      <c r="K749" s="211">
        <v>46105</v>
      </c>
    </row>
    <row r="750" spans="1:11" hidden="1" outlineLevel="1">
      <c r="A750" s="2" t="s">
        <v>2807</v>
      </c>
      <c r="B750" s="208" t="s">
        <v>1300</v>
      </c>
      <c r="C750" s="2" t="s">
        <v>2808</v>
      </c>
      <c r="D750" s="63">
        <v>31</v>
      </c>
      <c r="E750" s="63">
        <v>1.2</v>
      </c>
      <c r="F750" s="63">
        <v>29.8</v>
      </c>
      <c r="G750" s="210">
        <v>46101.998611111114</v>
      </c>
      <c r="H750" s="211">
        <v>46105</v>
      </c>
      <c r="J750" s="2" t="s">
        <v>2698</v>
      </c>
      <c r="K750" s="211">
        <v>46105</v>
      </c>
    </row>
    <row r="751" spans="1:11" hidden="1" outlineLevel="1">
      <c r="A751" s="2" t="s">
        <v>2809</v>
      </c>
      <c r="B751" s="208" t="s">
        <v>1300</v>
      </c>
      <c r="C751" s="2" t="s">
        <v>2810</v>
      </c>
      <c r="D751" s="63">
        <v>100</v>
      </c>
      <c r="E751" s="63">
        <v>3.2</v>
      </c>
      <c r="F751" s="63">
        <v>96.8</v>
      </c>
      <c r="G751" s="210">
        <v>46101.999305555553</v>
      </c>
      <c r="H751" s="211">
        <v>46105</v>
      </c>
      <c r="J751" s="2" t="s">
        <v>2698</v>
      </c>
      <c r="K751" s="211">
        <v>46105</v>
      </c>
    </row>
    <row r="752" spans="1:11" hidden="1" outlineLevel="1">
      <c r="A752" s="2" t="s">
        <v>2811</v>
      </c>
      <c r="B752" s="208" t="s">
        <v>1300</v>
      </c>
      <c r="C752" s="2" t="s">
        <v>2812</v>
      </c>
      <c r="D752" s="63">
        <v>131</v>
      </c>
      <c r="E752" s="63">
        <v>4.0999999999999996</v>
      </c>
      <c r="F752" s="63">
        <v>126.9</v>
      </c>
      <c r="G752" s="210">
        <v>46102</v>
      </c>
      <c r="H752" s="211">
        <v>46106</v>
      </c>
      <c r="J752" s="2" t="s">
        <v>2813</v>
      </c>
      <c r="K752" s="211">
        <v>46106</v>
      </c>
    </row>
    <row r="753" spans="1:11" hidden="1" outlineLevel="1">
      <c r="A753" s="2" t="s">
        <v>2814</v>
      </c>
      <c r="B753" s="208" t="s">
        <v>1300</v>
      </c>
      <c r="C753" s="2" t="s">
        <v>2815</v>
      </c>
      <c r="D753" s="63">
        <v>31</v>
      </c>
      <c r="E753" s="63">
        <v>1.2</v>
      </c>
      <c r="F753" s="63">
        <v>29.8</v>
      </c>
      <c r="G753" s="210">
        <v>46102.003472222219</v>
      </c>
      <c r="H753" s="211">
        <v>46106</v>
      </c>
      <c r="J753" s="2" t="s">
        <v>2813</v>
      </c>
      <c r="K753" s="211">
        <v>46106</v>
      </c>
    </row>
    <row r="754" spans="1:11" hidden="1" outlineLevel="1">
      <c r="A754" s="2" t="s">
        <v>2816</v>
      </c>
      <c r="B754" s="208" t="s">
        <v>1300</v>
      </c>
      <c r="C754" s="2" t="s">
        <v>2817</v>
      </c>
      <c r="D754" s="63">
        <v>100</v>
      </c>
      <c r="E754" s="63">
        <v>3.2</v>
      </c>
      <c r="F754" s="63">
        <v>96.8</v>
      </c>
      <c r="G754" s="210">
        <v>46102.010416666664</v>
      </c>
      <c r="H754" s="211">
        <v>46106</v>
      </c>
      <c r="J754" s="2" t="s">
        <v>2813</v>
      </c>
      <c r="K754" s="211">
        <v>46106</v>
      </c>
    </row>
    <row r="755" spans="1:11" hidden="1" outlineLevel="1">
      <c r="A755" s="2" t="s">
        <v>2818</v>
      </c>
      <c r="B755" s="208" t="s">
        <v>1300</v>
      </c>
      <c r="C755" s="2" t="s">
        <v>2819</v>
      </c>
      <c r="D755" s="63">
        <v>62</v>
      </c>
      <c r="E755" s="63">
        <v>2.1</v>
      </c>
      <c r="F755" s="63">
        <v>59.9</v>
      </c>
      <c r="G755" s="210">
        <v>46102.05</v>
      </c>
      <c r="H755" s="211">
        <v>46106</v>
      </c>
      <c r="J755" s="2" t="s">
        <v>2813</v>
      </c>
      <c r="K755" s="211">
        <v>46106</v>
      </c>
    </row>
    <row r="756" spans="1:11" hidden="1" outlineLevel="1">
      <c r="A756" s="2" t="s">
        <v>2820</v>
      </c>
      <c r="B756" s="208" t="s">
        <v>1300</v>
      </c>
      <c r="C756" s="2" t="s">
        <v>2821</v>
      </c>
      <c r="D756" s="63">
        <v>100</v>
      </c>
      <c r="E756" s="63">
        <v>3.2</v>
      </c>
      <c r="F756" s="63">
        <v>96.8</v>
      </c>
      <c r="G756" s="210">
        <v>46102.063888888886</v>
      </c>
      <c r="H756" s="211">
        <v>46106</v>
      </c>
      <c r="J756" s="2" t="s">
        <v>2813</v>
      </c>
      <c r="K756" s="211">
        <v>46106</v>
      </c>
    </row>
    <row r="757" spans="1:11" hidden="1" outlineLevel="1">
      <c r="A757" s="2" t="s">
        <v>2822</v>
      </c>
      <c r="B757" s="208" t="s">
        <v>1300</v>
      </c>
      <c r="C757" s="2" t="s">
        <v>2823</v>
      </c>
      <c r="D757" s="63">
        <v>31</v>
      </c>
      <c r="E757" s="63">
        <v>1.2</v>
      </c>
      <c r="F757" s="63">
        <v>29.8</v>
      </c>
      <c r="G757" s="210">
        <v>46102.120138888888</v>
      </c>
      <c r="H757" s="211">
        <v>46106</v>
      </c>
      <c r="J757" s="2" t="s">
        <v>2813</v>
      </c>
      <c r="K757" s="211">
        <v>46106</v>
      </c>
    </row>
    <row r="758" spans="1:11" hidden="1" outlineLevel="1">
      <c r="A758" s="2" t="s">
        <v>2824</v>
      </c>
      <c r="B758" s="208" t="s">
        <v>1300</v>
      </c>
      <c r="C758" s="2" t="s">
        <v>2825</v>
      </c>
      <c r="D758" s="63">
        <v>31</v>
      </c>
      <c r="E758" s="63">
        <v>1.2</v>
      </c>
      <c r="F758" s="63">
        <v>29.8</v>
      </c>
      <c r="G758" s="210">
        <v>46102.129166666666</v>
      </c>
      <c r="H758" s="211">
        <v>46106</v>
      </c>
      <c r="J758" s="2" t="s">
        <v>2813</v>
      </c>
      <c r="K758" s="211">
        <v>46106</v>
      </c>
    </row>
    <row r="759" spans="1:11" hidden="1" outlineLevel="1">
      <c r="A759" s="2" t="s">
        <v>2826</v>
      </c>
      <c r="B759" s="208" t="s">
        <v>1300</v>
      </c>
      <c r="C759" s="2" t="s">
        <v>2827</v>
      </c>
      <c r="D759" s="63">
        <v>262</v>
      </c>
      <c r="E759" s="63">
        <v>7.9</v>
      </c>
      <c r="F759" s="63">
        <v>254.1</v>
      </c>
      <c r="G759" s="210">
        <v>46102.140277777777</v>
      </c>
      <c r="H759" s="211">
        <v>46106</v>
      </c>
      <c r="J759" s="2" t="s">
        <v>2813</v>
      </c>
      <c r="K759" s="211">
        <v>46106</v>
      </c>
    </row>
    <row r="760" spans="1:11" hidden="1" outlineLevel="1">
      <c r="A760" s="2" t="s">
        <v>2828</v>
      </c>
      <c r="B760" s="208" t="s">
        <v>1300</v>
      </c>
      <c r="C760" s="2" t="s">
        <v>2829</v>
      </c>
      <c r="D760" s="63">
        <v>62</v>
      </c>
      <c r="E760" s="63">
        <v>2.1</v>
      </c>
      <c r="F760" s="63">
        <v>59.9</v>
      </c>
      <c r="G760" s="210">
        <v>46102.161805555559</v>
      </c>
      <c r="H760" s="211">
        <v>46106</v>
      </c>
      <c r="J760" s="2" t="s">
        <v>2813</v>
      </c>
      <c r="K760" s="211">
        <v>46106</v>
      </c>
    </row>
    <row r="761" spans="1:11" hidden="1" outlineLevel="1">
      <c r="A761" s="2" t="s">
        <v>2830</v>
      </c>
      <c r="B761" s="208" t="s">
        <v>1300</v>
      </c>
      <c r="C761" s="2" t="s">
        <v>2831</v>
      </c>
      <c r="D761" s="63">
        <v>31</v>
      </c>
      <c r="E761" s="63">
        <v>1.2</v>
      </c>
      <c r="F761" s="63">
        <v>29.8</v>
      </c>
      <c r="G761" s="210">
        <v>46102.208333333336</v>
      </c>
      <c r="H761" s="211">
        <v>46106</v>
      </c>
      <c r="J761" s="2" t="s">
        <v>2813</v>
      </c>
      <c r="K761" s="211">
        <v>46106</v>
      </c>
    </row>
    <row r="762" spans="1:11" hidden="1" outlineLevel="1">
      <c r="A762" s="2" t="s">
        <v>2832</v>
      </c>
      <c r="B762" s="208" t="s">
        <v>1300</v>
      </c>
      <c r="C762" s="2" t="s">
        <v>2833</v>
      </c>
      <c r="D762" s="63">
        <v>31</v>
      </c>
      <c r="E762" s="63">
        <v>1.2</v>
      </c>
      <c r="F762" s="63">
        <v>29.8</v>
      </c>
      <c r="G762" s="210">
        <v>46102.423611111109</v>
      </c>
      <c r="H762" s="211">
        <v>46106</v>
      </c>
      <c r="J762" s="2" t="s">
        <v>2813</v>
      </c>
      <c r="K762" s="211">
        <v>46106</v>
      </c>
    </row>
    <row r="763" spans="1:11" hidden="1" outlineLevel="1">
      <c r="A763" s="2" t="s">
        <v>2834</v>
      </c>
      <c r="B763" s="208" t="s">
        <v>1300</v>
      </c>
      <c r="C763" s="2" t="s">
        <v>2835</v>
      </c>
      <c r="D763" s="63">
        <v>31</v>
      </c>
      <c r="E763" s="63">
        <v>1.2</v>
      </c>
      <c r="F763" s="63">
        <v>29.8</v>
      </c>
      <c r="G763" s="210">
        <v>46102.479166666664</v>
      </c>
      <c r="H763" s="211">
        <v>46106</v>
      </c>
      <c r="J763" s="2" t="s">
        <v>2813</v>
      </c>
      <c r="K763" s="211">
        <v>46106</v>
      </c>
    </row>
    <row r="764" spans="1:11" hidden="1" outlineLevel="1">
      <c r="A764" s="2" t="s">
        <v>2836</v>
      </c>
      <c r="B764" s="208" t="s">
        <v>1300</v>
      </c>
      <c r="C764" s="2" t="s">
        <v>2837</v>
      </c>
      <c r="D764" s="63">
        <v>31</v>
      </c>
      <c r="E764" s="63">
        <v>1.2</v>
      </c>
      <c r="F764" s="63">
        <v>29.8</v>
      </c>
      <c r="G764" s="210">
        <v>46102.481944444444</v>
      </c>
      <c r="H764" s="211">
        <v>46106</v>
      </c>
      <c r="J764" s="2" t="s">
        <v>2813</v>
      </c>
      <c r="K764" s="211">
        <v>46106</v>
      </c>
    </row>
    <row r="765" spans="1:11" hidden="1" outlineLevel="1">
      <c r="A765" s="2" t="s">
        <v>2838</v>
      </c>
      <c r="B765" s="208" t="s">
        <v>1300</v>
      </c>
      <c r="C765" s="2" t="s">
        <v>2839</v>
      </c>
      <c r="D765" s="63">
        <v>31</v>
      </c>
      <c r="E765" s="63">
        <v>1.2</v>
      </c>
      <c r="F765" s="63">
        <v>29.8</v>
      </c>
      <c r="G765" s="210">
        <v>46102.488888888889</v>
      </c>
      <c r="H765" s="211">
        <v>46106</v>
      </c>
      <c r="J765" s="2" t="s">
        <v>2813</v>
      </c>
      <c r="K765" s="211">
        <v>46106</v>
      </c>
    </row>
    <row r="766" spans="1:11" hidden="1" outlineLevel="1">
      <c r="A766" s="2" t="s">
        <v>2840</v>
      </c>
      <c r="B766" s="208" t="s">
        <v>1300</v>
      </c>
      <c r="C766" s="2" t="s">
        <v>2841</v>
      </c>
      <c r="D766" s="63">
        <v>31</v>
      </c>
      <c r="E766" s="63">
        <v>1.2</v>
      </c>
      <c r="F766" s="63">
        <v>29.8</v>
      </c>
      <c r="G766" s="210">
        <v>46102.495138888888</v>
      </c>
      <c r="H766" s="211">
        <v>46106</v>
      </c>
      <c r="J766" s="2" t="s">
        <v>2813</v>
      </c>
      <c r="K766" s="211">
        <v>46106</v>
      </c>
    </row>
    <row r="767" spans="1:11" hidden="1" outlineLevel="1">
      <c r="A767" s="2" t="s">
        <v>2842</v>
      </c>
      <c r="B767" s="208" t="s">
        <v>1300</v>
      </c>
      <c r="C767" s="2" t="s">
        <v>2843</v>
      </c>
      <c r="D767" s="63">
        <v>93</v>
      </c>
      <c r="E767" s="63">
        <v>3</v>
      </c>
      <c r="F767" s="63">
        <v>90</v>
      </c>
      <c r="G767" s="210">
        <v>46102.49722222222</v>
      </c>
      <c r="H767" s="211">
        <v>46106</v>
      </c>
      <c r="J767" s="2" t="s">
        <v>2813</v>
      </c>
      <c r="K767" s="211">
        <v>46106</v>
      </c>
    </row>
    <row r="768" spans="1:11" hidden="1" outlineLevel="1">
      <c r="A768" s="2" t="s">
        <v>2844</v>
      </c>
      <c r="B768" s="208" t="s">
        <v>1300</v>
      </c>
      <c r="C768" s="2" t="s">
        <v>2845</v>
      </c>
      <c r="D768" s="63">
        <v>31</v>
      </c>
      <c r="E768" s="63">
        <v>1.2</v>
      </c>
      <c r="F768" s="63">
        <v>29.8</v>
      </c>
      <c r="G768" s="210">
        <v>46102.498611111114</v>
      </c>
      <c r="H768" s="211">
        <v>46106</v>
      </c>
      <c r="J768" s="2" t="s">
        <v>2813</v>
      </c>
      <c r="K768" s="211">
        <v>46106</v>
      </c>
    </row>
    <row r="769" spans="1:11" hidden="1" outlineLevel="1">
      <c r="A769" s="2" t="s">
        <v>2846</v>
      </c>
      <c r="B769" s="208" t="s">
        <v>1300</v>
      </c>
      <c r="C769" s="2" t="s">
        <v>2847</v>
      </c>
      <c r="D769" s="63">
        <v>31</v>
      </c>
      <c r="E769" s="63">
        <v>1.2</v>
      </c>
      <c r="F769" s="63">
        <v>29.8</v>
      </c>
      <c r="G769" s="210">
        <v>46102.506944444445</v>
      </c>
      <c r="H769" s="211">
        <v>46106</v>
      </c>
      <c r="J769" s="2" t="s">
        <v>2813</v>
      </c>
      <c r="K769" s="211">
        <v>46106</v>
      </c>
    </row>
    <row r="770" spans="1:11" hidden="1" outlineLevel="1">
      <c r="A770" s="2" t="s">
        <v>2848</v>
      </c>
      <c r="B770" s="208" t="s">
        <v>1300</v>
      </c>
      <c r="C770" s="2" t="s">
        <v>2849</v>
      </c>
      <c r="D770" s="63">
        <v>31</v>
      </c>
      <c r="E770" s="63">
        <v>1.2</v>
      </c>
      <c r="F770" s="63">
        <v>29.8</v>
      </c>
      <c r="G770" s="210">
        <v>46102.509722222225</v>
      </c>
      <c r="H770" s="211">
        <v>46106</v>
      </c>
      <c r="J770" s="2" t="s">
        <v>2813</v>
      </c>
      <c r="K770" s="211">
        <v>46106</v>
      </c>
    </row>
    <row r="771" spans="1:11" hidden="1" outlineLevel="1">
      <c r="A771" s="2" t="s">
        <v>2850</v>
      </c>
      <c r="B771" s="208" t="s">
        <v>1300</v>
      </c>
      <c r="C771" s="2" t="s">
        <v>2851</v>
      </c>
      <c r="D771" s="63">
        <v>31</v>
      </c>
      <c r="E771" s="63">
        <v>1.2</v>
      </c>
      <c r="F771" s="63">
        <v>29.8</v>
      </c>
      <c r="G771" s="210">
        <v>46102.513194444444</v>
      </c>
      <c r="H771" s="211">
        <v>46106</v>
      </c>
      <c r="J771" s="2" t="s">
        <v>2813</v>
      </c>
      <c r="K771" s="211">
        <v>46106</v>
      </c>
    </row>
    <row r="772" spans="1:11" hidden="1" outlineLevel="1">
      <c r="A772" s="2" t="s">
        <v>2852</v>
      </c>
      <c r="B772" s="208" t="s">
        <v>1300</v>
      </c>
      <c r="C772" s="2" t="s">
        <v>2853</v>
      </c>
      <c r="D772" s="63">
        <v>31</v>
      </c>
      <c r="E772" s="63">
        <v>1.2</v>
      </c>
      <c r="F772" s="63">
        <v>29.8</v>
      </c>
      <c r="G772" s="210">
        <v>46102.51458333333</v>
      </c>
      <c r="H772" s="211">
        <v>46106</v>
      </c>
      <c r="J772" s="2" t="s">
        <v>2813</v>
      </c>
      <c r="K772" s="211">
        <v>46106</v>
      </c>
    </row>
    <row r="773" spans="1:11" hidden="1" outlineLevel="1">
      <c r="A773" s="2" t="s">
        <v>2854</v>
      </c>
      <c r="B773" s="208" t="s">
        <v>1300</v>
      </c>
      <c r="C773" s="2" t="s">
        <v>2855</v>
      </c>
      <c r="D773" s="63">
        <v>31</v>
      </c>
      <c r="E773" s="63">
        <v>1.2</v>
      </c>
      <c r="F773" s="63">
        <v>29.8</v>
      </c>
      <c r="G773" s="210">
        <v>46102.522916666669</v>
      </c>
      <c r="H773" s="211">
        <v>46106</v>
      </c>
      <c r="J773" s="2" t="s">
        <v>2813</v>
      </c>
      <c r="K773" s="211">
        <v>46106</v>
      </c>
    </row>
    <row r="774" spans="1:11" hidden="1" outlineLevel="1">
      <c r="A774" s="2" t="s">
        <v>2856</v>
      </c>
      <c r="B774" s="208" t="s">
        <v>1300</v>
      </c>
      <c r="C774" s="2" t="s">
        <v>2857</v>
      </c>
      <c r="D774" s="63">
        <v>31</v>
      </c>
      <c r="E774" s="63">
        <v>1.2</v>
      </c>
      <c r="F774" s="63">
        <v>29.8</v>
      </c>
      <c r="G774" s="210">
        <v>46102.525000000001</v>
      </c>
      <c r="H774" s="211">
        <v>46106</v>
      </c>
      <c r="J774" s="2" t="s">
        <v>2813</v>
      </c>
      <c r="K774" s="211">
        <v>46106</v>
      </c>
    </row>
    <row r="775" spans="1:11" hidden="1" outlineLevel="1">
      <c r="A775" s="2" t="s">
        <v>2858</v>
      </c>
      <c r="B775" s="208" t="s">
        <v>1300</v>
      </c>
      <c r="C775" s="2" t="s">
        <v>2859</v>
      </c>
      <c r="D775" s="63">
        <v>31</v>
      </c>
      <c r="E775" s="63">
        <v>1.2</v>
      </c>
      <c r="F775" s="63">
        <v>29.8</v>
      </c>
      <c r="G775" s="210">
        <v>46102.527083333334</v>
      </c>
      <c r="H775" s="211">
        <v>46106</v>
      </c>
      <c r="J775" s="2" t="s">
        <v>2813</v>
      </c>
      <c r="K775" s="211">
        <v>46106</v>
      </c>
    </row>
    <row r="776" spans="1:11" hidden="1" outlineLevel="1">
      <c r="A776" s="2" t="s">
        <v>2860</v>
      </c>
      <c r="B776" s="208" t="s">
        <v>1300</v>
      </c>
      <c r="C776" s="2" t="s">
        <v>2861</v>
      </c>
      <c r="D776" s="63">
        <v>31</v>
      </c>
      <c r="E776" s="63">
        <v>1.2</v>
      </c>
      <c r="F776" s="63">
        <v>29.8</v>
      </c>
      <c r="G776" s="210">
        <v>46102.536805555559</v>
      </c>
      <c r="H776" s="211">
        <v>46106</v>
      </c>
      <c r="J776" s="2" t="s">
        <v>2813</v>
      </c>
      <c r="K776" s="211">
        <v>46106</v>
      </c>
    </row>
    <row r="777" spans="1:11" hidden="1" outlineLevel="1">
      <c r="A777" s="2" t="s">
        <v>2862</v>
      </c>
      <c r="B777" s="208" t="s">
        <v>1300</v>
      </c>
      <c r="C777" s="2" t="s">
        <v>2863</v>
      </c>
      <c r="D777" s="63">
        <v>31</v>
      </c>
      <c r="E777" s="63">
        <v>1.2</v>
      </c>
      <c r="F777" s="63">
        <v>29.8</v>
      </c>
      <c r="G777" s="210">
        <v>46102.539583333331</v>
      </c>
      <c r="H777" s="211">
        <v>46106</v>
      </c>
      <c r="J777" s="2" t="s">
        <v>2813</v>
      </c>
      <c r="K777" s="211">
        <v>46106</v>
      </c>
    </row>
    <row r="778" spans="1:11" hidden="1" outlineLevel="1">
      <c r="A778" s="2" t="s">
        <v>2864</v>
      </c>
      <c r="B778" s="208" t="s">
        <v>1300</v>
      </c>
      <c r="C778" s="2" t="s">
        <v>2865</v>
      </c>
      <c r="D778" s="63">
        <v>31</v>
      </c>
      <c r="E778" s="63">
        <v>1.2</v>
      </c>
      <c r="F778" s="63">
        <v>29.8</v>
      </c>
      <c r="G778" s="210">
        <v>46102.540972222225</v>
      </c>
      <c r="H778" s="211">
        <v>46106</v>
      </c>
      <c r="J778" s="2" t="s">
        <v>2813</v>
      </c>
      <c r="K778" s="211">
        <v>46106</v>
      </c>
    </row>
    <row r="779" spans="1:11" hidden="1" outlineLevel="1">
      <c r="A779" s="2" t="s">
        <v>2866</v>
      </c>
      <c r="B779" s="208" t="s">
        <v>1300</v>
      </c>
      <c r="C779" s="2" t="s">
        <v>2867</v>
      </c>
      <c r="D779" s="63">
        <v>100</v>
      </c>
      <c r="E779" s="63">
        <v>3.2</v>
      </c>
      <c r="F779" s="63">
        <v>96.8</v>
      </c>
      <c r="G779" s="210">
        <v>46102.542361111111</v>
      </c>
      <c r="H779" s="211">
        <v>46106</v>
      </c>
      <c r="J779" s="2" t="s">
        <v>2813</v>
      </c>
      <c r="K779" s="211">
        <v>46106</v>
      </c>
    </row>
    <row r="780" spans="1:11" hidden="1" outlineLevel="1">
      <c r="A780" s="2" t="s">
        <v>2868</v>
      </c>
      <c r="B780" s="208" t="s">
        <v>1300</v>
      </c>
      <c r="C780" s="2" t="s">
        <v>2869</v>
      </c>
      <c r="D780" s="63">
        <v>31</v>
      </c>
      <c r="E780" s="63">
        <v>1.2</v>
      </c>
      <c r="F780" s="63">
        <v>29.8</v>
      </c>
      <c r="G780" s="210">
        <v>46102.543749999997</v>
      </c>
      <c r="H780" s="211">
        <v>46106</v>
      </c>
      <c r="J780" s="2" t="s">
        <v>2813</v>
      </c>
      <c r="K780" s="211">
        <v>46106</v>
      </c>
    </row>
    <row r="781" spans="1:11" hidden="1" outlineLevel="1">
      <c r="A781" s="2" t="s">
        <v>2870</v>
      </c>
      <c r="B781" s="208" t="s">
        <v>1300</v>
      </c>
      <c r="C781" s="2" t="s">
        <v>2871</v>
      </c>
      <c r="D781" s="63">
        <v>31</v>
      </c>
      <c r="E781" s="63">
        <v>1.2</v>
      </c>
      <c r="F781" s="63">
        <v>29.8</v>
      </c>
      <c r="G781" s="210">
        <v>46102.554861111108</v>
      </c>
      <c r="H781" s="211">
        <v>46106</v>
      </c>
      <c r="J781" s="2" t="s">
        <v>2813</v>
      </c>
      <c r="K781" s="211">
        <v>46106</v>
      </c>
    </row>
    <row r="782" spans="1:11" hidden="1" outlineLevel="1">
      <c r="A782" s="2" t="s">
        <v>2872</v>
      </c>
      <c r="B782" s="208" t="s">
        <v>1300</v>
      </c>
      <c r="C782" s="2" t="s">
        <v>2873</v>
      </c>
      <c r="D782" s="63">
        <v>31</v>
      </c>
      <c r="E782" s="63">
        <v>1.2</v>
      </c>
      <c r="F782" s="63">
        <v>29.8</v>
      </c>
      <c r="G782" s="210">
        <v>46102.554861111108</v>
      </c>
      <c r="H782" s="211">
        <v>46106</v>
      </c>
      <c r="J782" s="2" t="s">
        <v>2813</v>
      </c>
      <c r="K782" s="211">
        <v>46106</v>
      </c>
    </row>
    <row r="783" spans="1:11" hidden="1" outlineLevel="1">
      <c r="A783" s="2" t="s">
        <v>2874</v>
      </c>
      <c r="B783" s="208" t="s">
        <v>1300</v>
      </c>
      <c r="C783" s="2" t="s">
        <v>2875</v>
      </c>
      <c r="D783" s="63">
        <v>31</v>
      </c>
      <c r="E783" s="63">
        <v>1.2</v>
      </c>
      <c r="F783" s="63">
        <v>29.8</v>
      </c>
      <c r="G783" s="210">
        <v>46102.556250000001</v>
      </c>
      <c r="H783" s="211">
        <v>46106</v>
      </c>
      <c r="J783" s="2" t="s">
        <v>2813</v>
      </c>
      <c r="K783" s="211">
        <v>46106</v>
      </c>
    </row>
    <row r="784" spans="1:11" hidden="1" outlineLevel="1">
      <c r="A784" s="2" t="s">
        <v>2876</v>
      </c>
      <c r="B784" s="208" t="s">
        <v>1300</v>
      </c>
      <c r="C784" s="2" t="s">
        <v>2877</v>
      </c>
      <c r="D784" s="63">
        <v>31</v>
      </c>
      <c r="E784" s="63">
        <v>1.2</v>
      </c>
      <c r="F784" s="63">
        <v>29.8</v>
      </c>
      <c r="G784" s="210">
        <v>46102.556944444441</v>
      </c>
      <c r="H784" s="211">
        <v>46106</v>
      </c>
      <c r="J784" s="2" t="s">
        <v>2813</v>
      </c>
      <c r="K784" s="211">
        <v>46106</v>
      </c>
    </row>
    <row r="785" spans="1:11" hidden="1" outlineLevel="1">
      <c r="A785" s="2" t="s">
        <v>2878</v>
      </c>
      <c r="B785" s="208" t="s">
        <v>1300</v>
      </c>
      <c r="C785" s="2" t="s">
        <v>2879</v>
      </c>
      <c r="D785" s="63">
        <v>62</v>
      </c>
      <c r="E785" s="63">
        <v>2.1</v>
      </c>
      <c r="F785" s="63">
        <v>59.9</v>
      </c>
      <c r="G785" s="210">
        <v>46102.561805555553</v>
      </c>
      <c r="H785" s="211">
        <v>46106</v>
      </c>
      <c r="J785" s="2" t="s">
        <v>2813</v>
      </c>
      <c r="K785" s="211">
        <v>46106</v>
      </c>
    </row>
    <row r="786" spans="1:11" hidden="1" outlineLevel="1">
      <c r="A786" s="2" t="s">
        <v>2880</v>
      </c>
      <c r="B786" s="208" t="s">
        <v>1300</v>
      </c>
      <c r="C786" s="2" t="s">
        <v>2881</v>
      </c>
      <c r="D786" s="63">
        <v>31</v>
      </c>
      <c r="E786" s="63">
        <v>1.2</v>
      </c>
      <c r="F786" s="63">
        <v>29.8</v>
      </c>
      <c r="G786" s="210">
        <v>46102.565972222219</v>
      </c>
      <c r="H786" s="211">
        <v>46106</v>
      </c>
      <c r="J786" s="2" t="s">
        <v>2813</v>
      </c>
      <c r="K786" s="211">
        <v>46106</v>
      </c>
    </row>
    <row r="787" spans="1:11" hidden="1" outlineLevel="1">
      <c r="A787" s="2" t="s">
        <v>2882</v>
      </c>
      <c r="B787" s="208" t="s">
        <v>1300</v>
      </c>
      <c r="C787" s="2" t="s">
        <v>2883</v>
      </c>
      <c r="D787" s="63">
        <v>31</v>
      </c>
      <c r="E787" s="63">
        <v>1.2</v>
      </c>
      <c r="F787" s="63">
        <v>29.8</v>
      </c>
      <c r="G787" s="210">
        <v>46102.566666666666</v>
      </c>
      <c r="H787" s="211">
        <v>46106</v>
      </c>
      <c r="J787" s="2" t="s">
        <v>2813</v>
      </c>
      <c r="K787" s="211">
        <v>46106</v>
      </c>
    </row>
    <row r="788" spans="1:11" hidden="1" outlineLevel="1">
      <c r="A788" s="2" t="s">
        <v>2884</v>
      </c>
      <c r="B788" s="208" t="s">
        <v>1300</v>
      </c>
      <c r="C788" s="2" t="s">
        <v>2885</v>
      </c>
      <c r="D788" s="63">
        <v>31</v>
      </c>
      <c r="E788" s="63">
        <v>1.2</v>
      </c>
      <c r="F788" s="63">
        <v>29.8</v>
      </c>
      <c r="G788" s="210">
        <v>46102.567361111112</v>
      </c>
      <c r="H788" s="211">
        <v>46106</v>
      </c>
      <c r="J788" s="2" t="s">
        <v>2813</v>
      </c>
      <c r="K788" s="211">
        <v>46106</v>
      </c>
    </row>
    <row r="789" spans="1:11" hidden="1" outlineLevel="1">
      <c r="A789" s="2" t="s">
        <v>2886</v>
      </c>
      <c r="B789" s="208" t="s">
        <v>1300</v>
      </c>
      <c r="C789" s="2" t="s">
        <v>2887</v>
      </c>
      <c r="D789" s="63">
        <v>31</v>
      </c>
      <c r="E789" s="63">
        <v>1.2</v>
      </c>
      <c r="F789" s="63">
        <v>29.8</v>
      </c>
      <c r="G789" s="210">
        <v>46102.567361111112</v>
      </c>
      <c r="H789" s="211">
        <v>46106</v>
      </c>
      <c r="J789" s="2" t="s">
        <v>2813</v>
      </c>
      <c r="K789" s="211">
        <v>46106</v>
      </c>
    </row>
    <row r="790" spans="1:11" hidden="1" outlineLevel="1">
      <c r="A790" s="2" t="s">
        <v>2888</v>
      </c>
      <c r="B790" s="208" t="s">
        <v>1300</v>
      </c>
      <c r="C790" s="2" t="s">
        <v>2889</v>
      </c>
      <c r="D790" s="63">
        <v>31</v>
      </c>
      <c r="E790" s="63">
        <v>1.2</v>
      </c>
      <c r="F790" s="63">
        <v>29.8</v>
      </c>
      <c r="G790" s="210">
        <v>46102.569444444445</v>
      </c>
      <c r="H790" s="211">
        <v>46106</v>
      </c>
      <c r="J790" s="2" t="s">
        <v>2813</v>
      </c>
      <c r="K790" s="211">
        <v>46106</v>
      </c>
    </row>
    <row r="791" spans="1:11" hidden="1" outlineLevel="1">
      <c r="A791" s="2" t="s">
        <v>2890</v>
      </c>
      <c r="B791" s="208" t="s">
        <v>1300</v>
      </c>
      <c r="C791" s="2" t="s">
        <v>2891</v>
      </c>
      <c r="D791" s="63">
        <v>31</v>
      </c>
      <c r="E791" s="63">
        <v>1.2</v>
      </c>
      <c r="F791" s="63">
        <v>29.8</v>
      </c>
      <c r="G791" s="210">
        <v>46102.575694444444</v>
      </c>
      <c r="H791" s="211">
        <v>46106</v>
      </c>
      <c r="J791" s="2" t="s">
        <v>2813</v>
      </c>
      <c r="K791" s="211">
        <v>46106</v>
      </c>
    </row>
    <row r="792" spans="1:11" hidden="1" outlineLevel="1">
      <c r="A792" s="2" t="s">
        <v>2892</v>
      </c>
      <c r="B792" s="208" t="s">
        <v>1300</v>
      </c>
      <c r="C792" s="2" t="s">
        <v>2893</v>
      </c>
      <c r="D792" s="63">
        <v>31</v>
      </c>
      <c r="E792" s="63">
        <v>1.2</v>
      </c>
      <c r="F792" s="63">
        <v>29.8</v>
      </c>
      <c r="G792" s="210">
        <v>46102.57708333333</v>
      </c>
      <c r="H792" s="211">
        <v>46106</v>
      </c>
      <c r="J792" s="2" t="s">
        <v>2813</v>
      </c>
      <c r="K792" s="211">
        <v>46106</v>
      </c>
    </row>
    <row r="793" spans="1:11" hidden="1" outlineLevel="1">
      <c r="A793" s="2" t="s">
        <v>2894</v>
      </c>
      <c r="B793" s="208" t="s">
        <v>1300</v>
      </c>
      <c r="C793" s="2" t="s">
        <v>2895</v>
      </c>
      <c r="D793" s="63">
        <v>31</v>
      </c>
      <c r="E793" s="63">
        <v>1.2</v>
      </c>
      <c r="F793" s="63">
        <v>29.8</v>
      </c>
      <c r="G793" s="210">
        <v>46102.57916666667</v>
      </c>
      <c r="H793" s="211">
        <v>46106</v>
      </c>
      <c r="J793" s="2" t="s">
        <v>2813</v>
      </c>
      <c r="K793" s="211">
        <v>46106</v>
      </c>
    </row>
    <row r="794" spans="1:11" hidden="1" outlineLevel="1">
      <c r="A794" s="2" t="s">
        <v>2896</v>
      </c>
      <c r="B794" s="208" t="s">
        <v>1300</v>
      </c>
      <c r="C794" s="2" t="s">
        <v>2897</v>
      </c>
      <c r="D794" s="63">
        <v>31</v>
      </c>
      <c r="E794" s="63">
        <v>1.2</v>
      </c>
      <c r="F794" s="63">
        <v>29.8</v>
      </c>
      <c r="G794" s="210">
        <v>46102.583333333336</v>
      </c>
      <c r="H794" s="211">
        <v>46106</v>
      </c>
      <c r="J794" s="2" t="s">
        <v>2813</v>
      </c>
      <c r="K794" s="211">
        <v>46106</v>
      </c>
    </row>
    <row r="795" spans="1:11" hidden="1" outlineLevel="1">
      <c r="A795" s="2" t="s">
        <v>2898</v>
      </c>
      <c r="B795" s="208" t="s">
        <v>1300</v>
      </c>
      <c r="C795" s="2" t="s">
        <v>2899</v>
      </c>
      <c r="D795" s="63">
        <v>31</v>
      </c>
      <c r="E795" s="63">
        <v>1.2</v>
      </c>
      <c r="F795" s="63">
        <v>29.8</v>
      </c>
      <c r="G795" s="210">
        <v>46102.584722222222</v>
      </c>
      <c r="H795" s="211">
        <v>46106</v>
      </c>
      <c r="J795" s="2" t="s">
        <v>2813</v>
      </c>
      <c r="K795" s="211">
        <v>46106</v>
      </c>
    </row>
    <row r="796" spans="1:11" hidden="1" outlineLevel="1">
      <c r="A796" s="2" t="s">
        <v>2900</v>
      </c>
      <c r="B796" s="208" t="s">
        <v>1300</v>
      </c>
      <c r="C796" s="2" t="s">
        <v>2901</v>
      </c>
      <c r="D796" s="63">
        <v>31</v>
      </c>
      <c r="E796" s="63">
        <v>1.2</v>
      </c>
      <c r="F796" s="63">
        <v>29.8</v>
      </c>
      <c r="G796" s="210">
        <v>46102.588888888888</v>
      </c>
      <c r="H796" s="211">
        <v>46106</v>
      </c>
      <c r="J796" s="2" t="s">
        <v>2813</v>
      </c>
      <c r="K796" s="211">
        <v>46106</v>
      </c>
    </row>
    <row r="797" spans="1:11" hidden="1" outlineLevel="1">
      <c r="A797" s="2" t="s">
        <v>2902</v>
      </c>
      <c r="B797" s="208" t="s">
        <v>1300</v>
      </c>
      <c r="C797" s="2" t="s">
        <v>2903</v>
      </c>
      <c r="D797" s="63">
        <v>31</v>
      </c>
      <c r="E797" s="63">
        <v>1.2</v>
      </c>
      <c r="F797" s="63">
        <v>29.8</v>
      </c>
      <c r="G797" s="210">
        <v>46102.604861111111</v>
      </c>
      <c r="H797" s="211">
        <v>46106</v>
      </c>
      <c r="J797" s="2" t="s">
        <v>2813</v>
      </c>
      <c r="K797" s="211">
        <v>46106</v>
      </c>
    </row>
    <row r="798" spans="1:11" hidden="1" outlineLevel="1">
      <c r="A798" s="2" t="s">
        <v>2904</v>
      </c>
      <c r="B798" s="208" t="s">
        <v>1300</v>
      </c>
      <c r="C798" s="2" t="s">
        <v>2905</v>
      </c>
      <c r="D798" s="63">
        <v>31</v>
      </c>
      <c r="E798" s="63">
        <v>1.2</v>
      </c>
      <c r="F798" s="63">
        <v>29.8</v>
      </c>
      <c r="G798" s="210">
        <v>46102.605555555558</v>
      </c>
      <c r="H798" s="211">
        <v>46106</v>
      </c>
      <c r="J798" s="2" t="s">
        <v>2813</v>
      </c>
      <c r="K798" s="211">
        <v>46106</v>
      </c>
    </row>
    <row r="799" spans="1:11" hidden="1" outlineLevel="1">
      <c r="A799" s="2" t="s">
        <v>2906</v>
      </c>
      <c r="B799" s="208" t="s">
        <v>1300</v>
      </c>
      <c r="C799" s="2" t="s">
        <v>2907</v>
      </c>
      <c r="D799" s="63">
        <v>31</v>
      </c>
      <c r="E799" s="63">
        <v>1.2</v>
      </c>
      <c r="F799" s="63">
        <v>29.8</v>
      </c>
      <c r="G799" s="210">
        <v>46102.61041666667</v>
      </c>
      <c r="H799" s="211">
        <v>46106</v>
      </c>
      <c r="J799" s="2" t="s">
        <v>2813</v>
      </c>
      <c r="K799" s="211">
        <v>46106</v>
      </c>
    </row>
    <row r="800" spans="1:11" hidden="1" outlineLevel="1">
      <c r="A800" s="2" t="s">
        <v>2908</v>
      </c>
      <c r="B800" s="208" t="s">
        <v>1300</v>
      </c>
      <c r="C800" s="2" t="s">
        <v>2909</v>
      </c>
      <c r="D800" s="63">
        <v>31</v>
      </c>
      <c r="E800" s="63">
        <v>1.2</v>
      </c>
      <c r="F800" s="63">
        <v>29.8</v>
      </c>
      <c r="G800" s="210">
        <v>46102.611111111109</v>
      </c>
      <c r="H800" s="211">
        <v>46106</v>
      </c>
      <c r="J800" s="2" t="s">
        <v>2813</v>
      </c>
      <c r="K800" s="211">
        <v>46106</v>
      </c>
    </row>
    <row r="801" spans="1:11" hidden="1" outlineLevel="1">
      <c r="A801" s="2" t="s">
        <v>2910</v>
      </c>
      <c r="B801" s="208" t="s">
        <v>1300</v>
      </c>
      <c r="C801" s="2" t="s">
        <v>2911</v>
      </c>
      <c r="D801" s="63">
        <v>62</v>
      </c>
      <c r="E801" s="63">
        <v>2.1</v>
      </c>
      <c r="F801" s="63">
        <v>59.9</v>
      </c>
      <c r="G801" s="210">
        <v>46102.615972222222</v>
      </c>
      <c r="H801" s="211">
        <v>46106</v>
      </c>
      <c r="J801" s="2" t="s">
        <v>2813</v>
      </c>
      <c r="K801" s="211">
        <v>46106</v>
      </c>
    </row>
    <row r="802" spans="1:11" hidden="1" outlineLevel="1">
      <c r="A802" s="2" t="s">
        <v>2912</v>
      </c>
      <c r="B802" s="208" t="s">
        <v>1300</v>
      </c>
      <c r="C802" s="2" t="s">
        <v>2913</v>
      </c>
      <c r="D802" s="63">
        <v>100</v>
      </c>
      <c r="E802" s="63">
        <v>3.2</v>
      </c>
      <c r="F802" s="63">
        <v>96.8</v>
      </c>
      <c r="G802" s="210">
        <v>46102.626388888886</v>
      </c>
      <c r="H802" s="211">
        <v>46106</v>
      </c>
      <c r="J802" s="2" t="s">
        <v>2813</v>
      </c>
      <c r="K802" s="211">
        <v>46106</v>
      </c>
    </row>
    <row r="803" spans="1:11" hidden="1" outlineLevel="1">
      <c r="A803" s="2" t="s">
        <v>2914</v>
      </c>
      <c r="B803" s="208" t="s">
        <v>1300</v>
      </c>
      <c r="C803" s="2" t="s">
        <v>2915</v>
      </c>
      <c r="D803" s="63">
        <v>100</v>
      </c>
      <c r="E803" s="63">
        <v>3.2</v>
      </c>
      <c r="F803" s="63">
        <v>96.8</v>
      </c>
      <c r="G803" s="210">
        <v>46102.629166666666</v>
      </c>
      <c r="H803" s="211">
        <v>46106</v>
      </c>
      <c r="J803" s="2" t="s">
        <v>2813</v>
      </c>
      <c r="K803" s="211">
        <v>46106</v>
      </c>
    </row>
    <row r="804" spans="1:11" hidden="1" outlineLevel="1">
      <c r="A804" s="2" t="s">
        <v>2916</v>
      </c>
      <c r="B804" s="208" t="s">
        <v>1300</v>
      </c>
      <c r="C804" s="2" t="s">
        <v>2917</v>
      </c>
      <c r="D804" s="63">
        <v>31</v>
      </c>
      <c r="E804" s="63">
        <v>1.2</v>
      </c>
      <c r="F804" s="63">
        <v>29.8</v>
      </c>
      <c r="G804" s="210">
        <v>46102.629861111112</v>
      </c>
      <c r="H804" s="211">
        <v>46106</v>
      </c>
      <c r="J804" s="2" t="s">
        <v>2813</v>
      </c>
      <c r="K804" s="211">
        <v>46106</v>
      </c>
    </row>
    <row r="805" spans="1:11" hidden="1" outlineLevel="1">
      <c r="A805" s="2" t="s">
        <v>2918</v>
      </c>
      <c r="B805" s="208" t="s">
        <v>1300</v>
      </c>
      <c r="C805" s="2" t="s">
        <v>2919</v>
      </c>
      <c r="D805" s="63">
        <v>31</v>
      </c>
      <c r="E805" s="63">
        <v>1.2</v>
      </c>
      <c r="F805" s="63">
        <v>29.8</v>
      </c>
      <c r="G805" s="210">
        <v>46102.629861111112</v>
      </c>
      <c r="H805" s="211">
        <v>46106</v>
      </c>
      <c r="J805" s="2" t="s">
        <v>2813</v>
      </c>
      <c r="K805" s="211">
        <v>46106</v>
      </c>
    </row>
    <row r="806" spans="1:11" hidden="1" outlineLevel="1">
      <c r="A806" s="2" t="s">
        <v>2920</v>
      </c>
      <c r="B806" s="208" t="s">
        <v>1300</v>
      </c>
      <c r="C806" s="2" t="s">
        <v>2921</v>
      </c>
      <c r="D806" s="63">
        <v>31</v>
      </c>
      <c r="E806" s="63">
        <v>1.2</v>
      </c>
      <c r="F806" s="63">
        <v>29.8</v>
      </c>
      <c r="G806" s="210">
        <v>46102.634722222225</v>
      </c>
      <c r="H806" s="211">
        <v>46106</v>
      </c>
      <c r="J806" s="2" t="s">
        <v>2813</v>
      </c>
      <c r="K806" s="211">
        <v>46106</v>
      </c>
    </row>
    <row r="807" spans="1:11" hidden="1" outlineLevel="1">
      <c r="A807" s="2" t="s">
        <v>2922</v>
      </c>
      <c r="B807" s="208" t="s">
        <v>1300</v>
      </c>
      <c r="C807" s="2" t="s">
        <v>2923</v>
      </c>
      <c r="D807" s="63">
        <v>31</v>
      </c>
      <c r="E807" s="63">
        <v>1.2</v>
      </c>
      <c r="F807" s="63">
        <v>29.8</v>
      </c>
      <c r="G807" s="210">
        <v>46102.638888888891</v>
      </c>
      <c r="H807" s="211">
        <v>46106</v>
      </c>
      <c r="J807" s="2" t="s">
        <v>2813</v>
      </c>
      <c r="K807" s="211">
        <v>46106</v>
      </c>
    </row>
    <row r="808" spans="1:11" hidden="1" outlineLevel="1">
      <c r="A808" s="2" t="s">
        <v>2924</v>
      </c>
      <c r="B808" s="208" t="s">
        <v>1300</v>
      </c>
      <c r="C808" s="2" t="s">
        <v>2925</v>
      </c>
      <c r="D808" s="63">
        <v>62</v>
      </c>
      <c r="E808" s="63">
        <v>2.1</v>
      </c>
      <c r="F808" s="63">
        <v>59.9</v>
      </c>
      <c r="G808" s="210">
        <v>46102.64166666667</v>
      </c>
      <c r="H808" s="211">
        <v>46106</v>
      </c>
      <c r="J808" s="2" t="s">
        <v>2813</v>
      </c>
      <c r="K808" s="211">
        <v>46106</v>
      </c>
    </row>
    <row r="809" spans="1:11" hidden="1" outlineLevel="1">
      <c r="A809" s="2" t="s">
        <v>2926</v>
      </c>
      <c r="B809" s="208" t="s">
        <v>1300</v>
      </c>
      <c r="C809" s="2" t="s">
        <v>2927</v>
      </c>
      <c r="D809" s="63">
        <v>62</v>
      </c>
      <c r="E809" s="63">
        <v>2.1</v>
      </c>
      <c r="F809" s="63">
        <v>59.9</v>
      </c>
      <c r="G809" s="210">
        <v>46102.647222222222</v>
      </c>
      <c r="H809" s="211">
        <v>46106</v>
      </c>
      <c r="J809" s="2" t="s">
        <v>2813</v>
      </c>
      <c r="K809" s="211">
        <v>46106</v>
      </c>
    </row>
    <row r="810" spans="1:11" hidden="1" outlineLevel="1">
      <c r="A810" s="2" t="s">
        <v>2928</v>
      </c>
      <c r="B810" s="208" t="s">
        <v>1300</v>
      </c>
      <c r="C810" s="2" t="s">
        <v>2929</v>
      </c>
      <c r="D810" s="63">
        <v>31</v>
      </c>
      <c r="E810" s="63">
        <v>1.2</v>
      </c>
      <c r="F810" s="63">
        <v>29.8</v>
      </c>
      <c r="G810" s="210">
        <v>46102.650694444441</v>
      </c>
      <c r="H810" s="211">
        <v>46106</v>
      </c>
      <c r="J810" s="2" t="s">
        <v>2813</v>
      </c>
      <c r="K810" s="211">
        <v>46106</v>
      </c>
    </row>
    <row r="811" spans="1:11" hidden="1" outlineLevel="1">
      <c r="A811" s="2" t="s">
        <v>2930</v>
      </c>
      <c r="B811" s="208" t="s">
        <v>1300</v>
      </c>
      <c r="C811" s="2" t="s">
        <v>2931</v>
      </c>
      <c r="D811" s="63">
        <v>100</v>
      </c>
      <c r="E811" s="63">
        <v>3.2</v>
      </c>
      <c r="F811" s="63">
        <v>96.8</v>
      </c>
      <c r="G811" s="210">
        <v>46102.654861111114</v>
      </c>
      <c r="H811" s="211">
        <v>46106</v>
      </c>
      <c r="J811" s="2" t="s">
        <v>2813</v>
      </c>
      <c r="K811" s="211">
        <v>46106</v>
      </c>
    </row>
    <row r="812" spans="1:11" hidden="1" outlineLevel="1">
      <c r="A812" s="2" t="s">
        <v>2932</v>
      </c>
      <c r="B812" s="208" t="s">
        <v>1300</v>
      </c>
      <c r="C812" s="2" t="s">
        <v>2933</v>
      </c>
      <c r="D812" s="63">
        <v>62</v>
      </c>
      <c r="E812" s="63">
        <v>2.1</v>
      </c>
      <c r="F812" s="63">
        <v>59.9</v>
      </c>
      <c r="G812" s="210">
        <v>46102.660416666666</v>
      </c>
      <c r="H812" s="211">
        <v>46106</v>
      </c>
      <c r="J812" s="2" t="s">
        <v>2813</v>
      </c>
      <c r="K812" s="211">
        <v>46106</v>
      </c>
    </row>
    <row r="813" spans="1:11" hidden="1" outlineLevel="1">
      <c r="A813" s="2" t="s">
        <v>2934</v>
      </c>
      <c r="B813" s="208" t="s">
        <v>1300</v>
      </c>
      <c r="C813" s="2" t="s">
        <v>2935</v>
      </c>
      <c r="D813" s="63">
        <v>31</v>
      </c>
      <c r="E813" s="63">
        <v>1.2</v>
      </c>
      <c r="F813" s="63">
        <v>29.8</v>
      </c>
      <c r="G813" s="210">
        <v>46102.663194444445</v>
      </c>
      <c r="H813" s="211">
        <v>46106</v>
      </c>
      <c r="J813" s="2" t="s">
        <v>2813</v>
      </c>
      <c r="K813" s="211">
        <v>46106</v>
      </c>
    </row>
    <row r="814" spans="1:11" hidden="1" outlineLevel="1">
      <c r="A814" s="2" t="s">
        <v>2936</v>
      </c>
      <c r="B814" s="208" t="s">
        <v>1300</v>
      </c>
      <c r="C814" s="2" t="s">
        <v>2937</v>
      </c>
      <c r="D814" s="63">
        <v>31</v>
      </c>
      <c r="E814" s="63">
        <v>1.2</v>
      </c>
      <c r="F814" s="63">
        <v>29.8</v>
      </c>
      <c r="G814" s="210">
        <v>46102.67083333333</v>
      </c>
      <c r="H814" s="211">
        <v>46106</v>
      </c>
      <c r="J814" s="2" t="s">
        <v>2813</v>
      </c>
      <c r="K814" s="211">
        <v>46106</v>
      </c>
    </row>
    <row r="815" spans="1:11" hidden="1" outlineLevel="1">
      <c r="A815" s="2" t="s">
        <v>2938</v>
      </c>
      <c r="B815" s="208" t="s">
        <v>1300</v>
      </c>
      <c r="C815" s="2" t="s">
        <v>2939</v>
      </c>
      <c r="D815" s="63">
        <v>62</v>
      </c>
      <c r="E815" s="63">
        <v>2.1</v>
      </c>
      <c r="F815" s="63">
        <v>59.9</v>
      </c>
      <c r="G815" s="210">
        <v>46102.675694444442</v>
      </c>
      <c r="H815" s="211">
        <v>46106</v>
      </c>
      <c r="J815" s="2" t="s">
        <v>2813</v>
      </c>
      <c r="K815" s="211">
        <v>46106</v>
      </c>
    </row>
    <row r="816" spans="1:11" hidden="1" outlineLevel="1">
      <c r="A816" s="2" t="s">
        <v>2940</v>
      </c>
      <c r="B816" s="208" t="s">
        <v>1300</v>
      </c>
      <c r="C816" s="2" t="s">
        <v>2941</v>
      </c>
      <c r="D816" s="63">
        <v>62</v>
      </c>
      <c r="E816" s="63">
        <v>2.1</v>
      </c>
      <c r="F816" s="63">
        <v>59.9</v>
      </c>
      <c r="G816" s="210">
        <v>46102.679166666669</v>
      </c>
      <c r="H816" s="211">
        <v>46106</v>
      </c>
      <c r="J816" s="2" t="s">
        <v>2813</v>
      </c>
      <c r="K816" s="211">
        <v>46106</v>
      </c>
    </row>
    <row r="817" spans="1:11" hidden="1" outlineLevel="1">
      <c r="A817" s="2" t="s">
        <v>2942</v>
      </c>
      <c r="B817" s="208" t="s">
        <v>1300</v>
      </c>
      <c r="C817" s="2" t="s">
        <v>2943</v>
      </c>
      <c r="D817" s="63">
        <v>62</v>
      </c>
      <c r="E817" s="63">
        <v>2.1</v>
      </c>
      <c r="F817" s="63">
        <v>59.9</v>
      </c>
      <c r="G817" s="210">
        <v>46102.680555555555</v>
      </c>
      <c r="H817" s="211">
        <v>46106</v>
      </c>
      <c r="J817" s="2" t="s">
        <v>2813</v>
      </c>
      <c r="K817" s="211">
        <v>46106</v>
      </c>
    </row>
    <row r="818" spans="1:11" hidden="1" outlineLevel="1">
      <c r="A818" s="2" t="s">
        <v>2944</v>
      </c>
      <c r="B818" s="208" t="s">
        <v>1300</v>
      </c>
      <c r="C818" s="2" t="s">
        <v>2945</v>
      </c>
      <c r="D818" s="63">
        <v>31</v>
      </c>
      <c r="E818" s="63">
        <v>1.2</v>
      </c>
      <c r="F818" s="63">
        <v>29.8</v>
      </c>
      <c r="G818" s="210">
        <v>46102.685416666667</v>
      </c>
      <c r="H818" s="211">
        <v>46106</v>
      </c>
      <c r="J818" s="2" t="s">
        <v>2813</v>
      </c>
      <c r="K818" s="211">
        <v>46106</v>
      </c>
    </row>
    <row r="819" spans="1:11" hidden="1" outlineLevel="1">
      <c r="A819" s="2" t="s">
        <v>2946</v>
      </c>
      <c r="B819" s="208" t="s">
        <v>1300</v>
      </c>
      <c r="C819" s="2" t="s">
        <v>2947</v>
      </c>
      <c r="D819" s="63">
        <v>31</v>
      </c>
      <c r="E819" s="63">
        <v>1.2</v>
      </c>
      <c r="F819" s="63">
        <v>29.8</v>
      </c>
      <c r="G819" s="210">
        <v>46102.688194444447</v>
      </c>
      <c r="H819" s="211">
        <v>46106</v>
      </c>
      <c r="J819" s="2" t="s">
        <v>2813</v>
      </c>
      <c r="K819" s="211">
        <v>46106</v>
      </c>
    </row>
    <row r="820" spans="1:11" hidden="1" outlineLevel="1">
      <c r="A820" s="2" t="s">
        <v>2948</v>
      </c>
      <c r="B820" s="208" t="s">
        <v>1300</v>
      </c>
      <c r="C820" s="2" t="s">
        <v>2949</v>
      </c>
      <c r="D820" s="63">
        <v>100</v>
      </c>
      <c r="E820" s="63">
        <v>3.2</v>
      </c>
      <c r="F820" s="63">
        <v>96.8</v>
      </c>
      <c r="G820" s="210">
        <v>46102.691666666666</v>
      </c>
      <c r="H820" s="211">
        <v>46106</v>
      </c>
      <c r="J820" s="2" t="s">
        <v>2813</v>
      </c>
      <c r="K820" s="211">
        <v>46106</v>
      </c>
    </row>
    <row r="821" spans="1:11" hidden="1" outlineLevel="1">
      <c r="A821" s="2" t="s">
        <v>2950</v>
      </c>
      <c r="B821" s="208" t="s">
        <v>1300</v>
      </c>
      <c r="C821" s="2" t="s">
        <v>2951</v>
      </c>
      <c r="D821" s="63">
        <v>31</v>
      </c>
      <c r="E821" s="63">
        <v>1.2</v>
      </c>
      <c r="F821" s="63">
        <v>29.8</v>
      </c>
      <c r="G821" s="210">
        <v>46102.694444444445</v>
      </c>
      <c r="H821" s="211">
        <v>46106</v>
      </c>
      <c r="J821" s="2" t="s">
        <v>2813</v>
      </c>
      <c r="K821" s="211">
        <v>46106</v>
      </c>
    </row>
    <row r="822" spans="1:11" hidden="1" outlineLevel="1">
      <c r="A822" s="2" t="s">
        <v>2952</v>
      </c>
      <c r="B822" s="208" t="s">
        <v>1300</v>
      </c>
      <c r="C822" s="2" t="s">
        <v>2953</v>
      </c>
      <c r="D822" s="63">
        <v>31</v>
      </c>
      <c r="E822" s="63">
        <v>1.2</v>
      </c>
      <c r="F822" s="63">
        <v>29.8</v>
      </c>
      <c r="G822" s="210">
        <v>46102.695833333331</v>
      </c>
      <c r="H822" s="211">
        <v>46106</v>
      </c>
      <c r="J822" s="2" t="s">
        <v>2813</v>
      </c>
      <c r="K822" s="211">
        <v>46106</v>
      </c>
    </row>
    <row r="823" spans="1:11" hidden="1" outlineLevel="1">
      <c r="A823" s="2" t="s">
        <v>2954</v>
      </c>
      <c r="B823" s="208" t="s">
        <v>1300</v>
      </c>
      <c r="C823" s="2" t="s">
        <v>2955</v>
      </c>
      <c r="D823" s="63">
        <v>31</v>
      </c>
      <c r="E823" s="63">
        <v>1.2</v>
      </c>
      <c r="F823" s="63">
        <v>29.8</v>
      </c>
      <c r="G823" s="210">
        <v>46102.704861111109</v>
      </c>
      <c r="H823" s="211">
        <v>46106</v>
      </c>
      <c r="J823" s="2" t="s">
        <v>2813</v>
      </c>
      <c r="K823" s="211">
        <v>46106</v>
      </c>
    </row>
    <row r="824" spans="1:11" hidden="1" outlineLevel="1">
      <c r="A824" s="2" t="s">
        <v>2956</v>
      </c>
      <c r="B824" s="208" t="s">
        <v>1300</v>
      </c>
      <c r="C824" s="2" t="s">
        <v>2957</v>
      </c>
      <c r="D824" s="63">
        <v>100</v>
      </c>
      <c r="E824" s="63">
        <v>3.2</v>
      </c>
      <c r="F824" s="63">
        <v>96.8</v>
      </c>
      <c r="G824" s="210">
        <v>46102.710416666669</v>
      </c>
      <c r="H824" s="211">
        <v>46106</v>
      </c>
      <c r="J824" s="2" t="s">
        <v>2813</v>
      </c>
      <c r="K824" s="211">
        <v>46106</v>
      </c>
    </row>
    <row r="825" spans="1:11" hidden="1" outlineLevel="1">
      <c r="A825" s="2" t="s">
        <v>2958</v>
      </c>
      <c r="B825" s="208" t="s">
        <v>1300</v>
      </c>
      <c r="C825" s="2" t="s">
        <v>2959</v>
      </c>
      <c r="D825" s="63">
        <v>31</v>
      </c>
      <c r="E825" s="63">
        <v>1.2</v>
      </c>
      <c r="F825" s="63">
        <v>29.8</v>
      </c>
      <c r="G825" s="210">
        <v>46102.726388888892</v>
      </c>
      <c r="H825" s="211">
        <v>46106</v>
      </c>
      <c r="J825" s="2" t="s">
        <v>2813</v>
      </c>
      <c r="K825" s="211">
        <v>46106</v>
      </c>
    </row>
    <row r="826" spans="1:11" hidden="1" outlineLevel="1">
      <c r="A826" s="2" t="s">
        <v>2960</v>
      </c>
      <c r="B826" s="208" t="s">
        <v>1300</v>
      </c>
      <c r="C826" s="2" t="s">
        <v>2961</v>
      </c>
      <c r="D826" s="63">
        <v>31</v>
      </c>
      <c r="E826" s="63">
        <v>1.2</v>
      </c>
      <c r="F826" s="63">
        <v>29.8</v>
      </c>
      <c r="G826" s="210">
        <v>46102.759027777778</v>
      </c>
      <c r="H826" s="211">
        <v>46106</v>
      </c>
      <c r="J826" s="2" t="s">
        <v>2813</v>
      </c>
      <c r="K826" s="211">
        <v>46106</v>
      </c>
    </row>
    <row r="827" spans="1:11" hidden="1" outlineLevel="1">
      <c r="A827" s="2" t="s">
        <v>2962</v>
      </c>
      <c r="B827" s="208" t="s">
        <v>1300</v>
      </c>
      <c r="C827" s="2" t="s">
        <v>2963</v>
      </c>
      <c r="D827" s="63">
        <v>31</v>
      </c>
      <c r="E827" s="63">
        <v>1.2</v>
      </c>
      <c r="F827" s="63">
        <v>29.8</v>
      </c>
      <c r="G827" s="210">
        <v>46102.763888888891</v>
      </c>
      <c r="H827" s="211">
        <v>46106</v>
      </c>
      <c r="J827" s="2" t="s">
        <v>2813</v>
      </c>
      <c r="K827" s="211">
        <v>46106</v>
      </c>
    </row>
    <row r="828" spans="1:11" hidden="1" outlineLevel="1">
      <c r="A828" s="2" t="s">
        <v>2964</v>
      </c>
      <c r="B828" s="208" t="s">
        <v>1300</v>
      </c>
      <c r="C828" s="2" t="s">
        <v>2965</v>
      </c>
      <c r="D828" s="63">
        <v>31</v>
      </c>
      <c r="E828" s="63">
        <v>1.2</v>
      </c>
      <c r="F828" s="63">
        <v>29.8</v>
      </c>
      <c r="G828" s="210">
        <v>46102.775694444441</v>
      </c>
      <c r="H828" s="211">
        <v>46106</v>
      </c>
      <c r="J828" s="2" t="s">
        <v>2813</v>
      </c>
      <c r="K828" s="211">
        <v>46106</v>
      </c>
    </row>
    <row r="829" spans="1:11" hidden="1" outlineLevel="1">
      <c r="A829" s="2" t="s">
        <v>2966</v>
      </c>
      <c r="B829" s="208" t="s">
        <v>1300</v>
      </c>
      <c r="C829" s="2" t="s">
        <v>2967</v>
      </c>
      <c r="D829" s="63">
        <v>31</v>
      </c>
      <c r="E829" s="63">
        <v>1.2</v>
      </c>
      <c r="F829" s="63">
        <v>29.8</v>
      </c>
      <c r="G829" s="210">
        <v>46102.77847222222</v>
      </c>
      <c r="H829" s="211">
        <v>46106</v>
      </c>
      <c r="J829" s="2" t="s">
        <v>2813</v>
      </c>
      <c r="K829" s="211">
        <v>46106</v>
      </c>
    </row>
    <row r="830" spans="1:11" hidden="1" outlineLevel="1">
      <c r="A830" s="2" t="s">
        <v>2968</v>
      </c>
      <c r="B830" s="208" t="s">
        <v>1300</v>
      </c>
      <c r="C830" s="2" t="s">
        <v>2969</v>
      </c>
      <c r="D830" s="63">
        <v>31</v>
      </c>
      <c r="E830" s="63">
        <v>1.2</v>
      </c>
      <c r="F830" s="63">
        <v>29.8</v>
      </c>
      <c r="G830" s="210">
        <v>46102.781944444447</v>
      </c>
      <c r="H830" s="211">
        <v>46106</v>
      </c>
      <c r="J830" s="2" t="s">
        <v>2813</v>
      </c>
      <c r="K830" s="211">
        <v>46106</v>
      </c>
    </row>
    <row r="831" spans="1:11" hidden="1" outlineLevel="1">
      <c r="A831" s="2" t="s">
        <v>2970</v>
      </c>
      <c r="B831" s="208" t="s">
        <v>1300</v>
      </c>
      <c r="C831" s="2" t="s">
        <v>2971</v>
      </c>
      <c r="D831" s="63">
        <v>100</v>
      </c>
      <c r="E831" s="63">
        <v>3.2</v>
      </c>
      <c r="F831" s="63">
        <v>96.8</v>
      </c>
      <c r="G831" s="210">
        <v>46102.797222222223</v>
      </c>
      <c r="H831" s="211">
        <v>46106</v>
      </c>
      <c r="J831" s="2" t="s">
        <v>2813</v>
      </c>
      <c r="K831" s="211">
        <v>46106</v>
      </c>
    </row>
    <row r="832" spans="1:11" hidden="1" outlineLevel="1">
      <c r="A832" s="2" t="s">
        <v>2972</v>
      </c>
      <c r="B832" s="208" t="s">
        <v>1300</v>
      </c>
      <c r="C832" s="2" t="s">
        <v>2973</v>
      </c>
      <c r="D832" s="63">
        <v>31</v>
      </c>
      <c r="E832" s="63">
        <v>1.2</v>
      </c>
      <c r="F832" s="63">
        <v>29.8</v>
      </c>
      <c r="G832" s="210">
        <v>46102.801388888889</v>
      </c>
      <c r="H832" s="211">
        <v>46106</v>
      </c>
      <c r="J832" s="2" t="s">
        <v>2813</v>
      </c>
      <c r="K832" s="211">
        <v>46106</v>
      </c>
    </row>
    <row r="833" spans="1:14" hidden="1" outlineLevel="1">
      <c r="A833" s="2" t="s">
        <v>2974</v>
      </c>
      <c r="B833" s="208" t="s">
        <v>1300</v>
      </c>
      <c r="C833" s="2" t="s">
        <v>2975</v>
      </c>
      <c r="D833" s="63">
        <v>31</v>
      </c>
      <c r="E833" s="63">
        <v>1.2</v>
      </c>
      <c r="F833" s="63">
        <v>29.8</v>
      </c>
      <c r="G833" s="210">
        <v>46102.849305555559</v>
      </c>
      <c r="H833" s="211">
        <v>46106</v>
      </c>
      <c r="J833" s="2" t="s">
        <v>2813</v>
      </c>
      <c r="K833" s="211">
        <v>46106</v>
      </c>
    </row>
    <row r="834" spans="1:14" hidden="1" outlineLevel="1">
      <c r="A834" s="2" t="s">
        <v>2976</v>
      </c>
      <c r="B834" s="208" t="s">
        <v>1300</v>
      </c>
      <c r="C834" s="2" t="s">
        <v>2977</v>
      </c>
      <c r="D834" s="63">
        <v>31</v>
      </c>
      <c r="E834" s="63">
        <v>1.2</v>
      </c>
      <c r="F834" s="63">
        <v>29.8</v>
      </c>
      <c r="G834" s="210">
        <v>46102.922222222223</v>
      </c>
      <c r="H834" s="211">
        <v>46106</v>
      </c>
      <c r="J834" s="2" t="s">
        <v>2813</v>
      </c>
      <c r="K834" s="211">
        <v>46106</v>
      </c>
    </row>
    <row r="835" spans="1:14" hidden="1" outlineLevel="1">
      <c r="A835" s="2" t="s">
        <v>2978</v>
      </c>
      <c r="B835" s="208" t="s">
        <v>1300</v>
      </c>
      <c r="C835" s="2" t="s">
        <v>2979</v>
      </c>
      <c r="D835" s="63">
        <v>31</v>
      </c>
      <c r="E835" s="63">
        <v>1.2</v>
      </c>
      <c r="F835" s="63">
        <v>29.8</v>
      </c>
      <c r="G835" s="210">
        <v>46102.924305555556</v>
      </c>
      <c r="H835" s="211">
        <v>46106</v>
      </c>
      <c r="J835" s="2" t="s">
        <v>2813</v>
      </c>
      <c r="K835" s="211">
        <v>46106</v>
      </c>
    </row>
    <row r="836" spans="1:14" hidden="1" outlineLevel="1">
      <c r="A836" s="2" t="s">
        <v>2980</v>
      </c>
      <c r="B836" s="208" t="s">
        <v>1300</v>
      </c>
      <c r="C836" s="2" t="s">
        <v>2981</v>
      </c>
      <c r="D836" s="63">
        <v>31</v>
      </c>
      <c r="E836" s="63">
        <v>1.2</v>
      </c>
      <c r="F836" s="63">
        <v>29.8</v>
      </c>
      <c r="G836" s="210">
        <v>46102.977777777778</v>
      </c>
      <c r="H836" s="211">
        <v>46106</v>
      </c>
      <c r="J836" s="2" t="s">
        <v>2813</v>
      </c>
      <c r="K836" s="211">
        <v>46106</v>
      </c>
    </row>
    <row r="837" spans="1:14" hidden="1" outlineLevel="1">
      <c r="A837" s="2" t="s">
        <v>2982</v>
      </c>
      <c r="B837" s="208" t="s">
        <v>1300</v>
      </c>
      <c r="C837" s="2" t="s">
        <v>2983</v>
      </c>
      <c r="D837" s="63">
        <v>31</v>
      </c>
      <c r="E837" s="63">
        <v>1.2</v>
      </c>
      <c r="F837" s="63">
        <v>29.8</v>
      </c>
      <c r="G837" s="210">
        <v>46102.987500000003</v>
      </c>
      <c r="H837" s="211">
        <v>46106</v>
      </c>
      <c r="J837" s="2" t="s">
        <v>2813</v>
      </c>
      <c r="K837" s="211">
        <v>46106</v>
      </c>
    </row>
    <row r="838" spans="1:14" s="230" customFormat="1" hidden="1" outlineLevel="1">
      <c r="A838" s="230" t="s">
        <v>2984</v>
      </c>
      <c r="B838" s="235" t="s">
        <v>1304</v>
      </c>
      <c r="C838" s="236" t="s">
        <v>2374</v>
      </c>
      <c r="D838" s="237">
        <v>-100</v>
      </c>
      <c r="E838" s="237">
        <v>0</v>
      </c>
      <c r="F838" s="237">
        <v>-100</v>
      </c>
      <c r="G838" s="238">
        <v>46111.785416666666</v>
      </c>
      <c r="H838" s="239">
        <v>46111.785416666666</v>
      </c>
      <c r="I838" s="236" t="s">
        <v>1305</v>
      </c>
      <c r="J838" s="236" t="s">
        <v>2985</v>
      </c>
      <c r="K838" s="239">
        <v>46112</v>
      </c>
    </row>
    <row r="839" spans="1:14" collapsed="1">
      <c r="D839" s="63">
        <f>SUM(D428:D838)</f>
        <v>20115</v>
      </c>
      <c r="E839" s="63">
        <f>SUM(E428:E838)</f>
        <v>727.96000000000402</v>
      </c>
      <c r="M839" s="37">
        <f>D839</f>
        <v>20115</v>
      </c>
      <c r="N839" s="37">
        <f>E839</f>
        <v>727.96000000000402</v>
      </c>
    </row>
    <row r="841" spans="1:14">
      <c r="B841" s="256" t="s">
        <v>2988</v>
      </c>
      <c r="C841" s="257"/>
      <c r="D841" s="258">
        <v>5871.86</v>
      </c>
      <c r="E841" s="255"/>
      <c r="F841" s="255"/>
      <c r="G841" s="260">
        <v>46113</v>
      </c>
      <c r="H841" s="261"/>
      <c r="I841" s="254"/>
      <c r="J841" s="254"/>
      <c r="K841" s="261"/>
      <c r="L841" s="254"/>
      <c r="M841" s="262">
        <v>5871.86</v>
      </c>
      <c r="N841" s="259"/>
    </row>
    <row r="842" spans="1:14">
      <c r="M842" s="63">
        <f>SUM(M2:M841)</f>
        <v>61167.86</v>
      </c>
      <c r="N842" s="63">
        <f>SUM(N2:N841)</f>
        <v>1880.9900000000034</v>
      </c>
    </row>
    <row r="843" spans="1:14">
      <c r="B843" s="263" t="s">
        <v>433</v>
      </c>
      <c r="C843" s="264"/>
      <c r="D843" s="265"/>
      <c r="E843" s="265"/>
      <c r="F843" s="265"/>
      <c r="G843" s="266"/>
      <c r="H843" s="267"/>
      <c r="I843" s="264"/>
      <c r="J843" s="264"/>
      <c r="K843" s="267"/>
      <c r="L843" s="264"/>
      <c r="M843" s="268">
        <f>'Hospitality Cash'!D17</f>
        <v>908.14</v>
      </c>
      <c r="N843" s="259"/>
    </row>
    <row r="844" spans="1:14">
      <c r="B844" s="253"/>
      <c r="M844" s="37">
        <f>SUM(M842:M843)</f>
        <v>62076</v>
      </c>
    </row>
    <row r="845" spans="1:14">
      <c r="M845" s="2" t="s">
        <v>2989</v>
      </c>
    </row>
  </sheetData>
  <autoFilter ref="A3:N13" xr:uid="{E85C430F-7E48-3C4D-826D-9332D236580E}"/>
  <mergeCells count="6">
    <mergeCell ref="B427:K427"/>
    <mergeCell ref="B2:K2"/>
    <mergeCell ref="B16:K16"/>
    <mergeCell ref="B70:K70"/>
    <mergeCell ref="B114:K114"/>
    <mergeCell ref="B222:K2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D6BB1-13A2-C34E-8967-279A5B136644}">
  <sheetPr codeName="Sheet1">
    <tabColor rgb="FF596570"/>
  </sheetPr>
  <dimension ref="A1:K177"/>
  <sheetViews>
    <sheetView zoomScaleNormal="100" workbookViewId="0">
      <pane ySplit="2" topLeftCell="A146" activePane="bottomLeft" state="frozen"/>
      <selection pane="bottomLeft" activeCell="H134" sqref="H134:H163"/>
    </sheetView>
  </sheetViews>
  <sheetFormatPr baseColWidth="10" defaultRowHeight="14" customHeight="1"/>
  <cols>
    <col min="1" max="1" width="2.5" style="443" customWidth="1"/>
    <col min="2" max="2" width="17.1640625" style="443" customWidth="1"/>
    <col min="3" max="3" width="14.6640625" style="444" customWidth="1"/>
    <col min="4" max="4" width="9.83203125" style="10" bestFit="1" customWidth="1"/>
    <col min="5" max="5" width="29" style="443" bestFit="1" customWidth="1"/>
    <col min="6" max="6" width="37" style="443" bestFit="1" customWidth="1"/>
    <col min="7" max="7" width="11.5" style="445" bestFit="1" customWidth="1"/>
    <col min="8" max="8" width="11.5" style="446" bestFit="1" customWidth="1"/>
    <col min="9" max="9" width="43" style="443" bestFit="1" customWidth="1"/>
    <col min="10" max="10" width="10.83203125" style="444"/>
    <col min="11" max="16384" width="10.83203125" style="443"/>
  </cols>
  <sheetData>
    <row r="1" spans="2:10" ht="14" customHeight="1" thickBot="1"/>
    <row r="2" spans="2:10" s="551" customFormat="1" ht="26" customHeight="1" thickBot="1">
      <c r="B2" s="543" t="s">
        <v>189</v>
      </c>
      <c r="C2" s="544" t="s">
        <v>162</v>
      </c>
      <c r="D2" s="545" t="s">
        <v>98</v>
      </c>
      <c r="E2" s="546" t="s">
        <v>188</v>
      </c>
      <c r="F2" s="546" t="s">
        <v>53</v>
      </c>
      <c r="G2" s="547" t="s">
        <v>489</v>
      </c>
      <c r="H2" s="548" t="s">
        <v>96</v>
      </c>
      <c r="I2" s="549" t="s">
        <v>190</v>
      </c>
      <c r="J2" s="550"/>
    </row>
    <row r="3" spans="2:10" ht="14" customHeight="1">
      <c r="B3" s="447"/>
      <c r="C3" s="448"/>
      <c r="D3" s="449"/>
      <c r="E3" s="447"/>
      <c r="F3" s="447"/>
      <c r="G3" s="450"/>
      <c r="H3" s="451"/>
      <c r="I3" s="447"/>
    </row>
    <row r="4" spans="2:10" ht="14" customHeight="1">
      <c r="B4" s="372" t="s">
        <v>17</v>
      </c>
      <c r="I4" s="562" t="s">
        <v>3000</v>
      </c>
    </row>
    <row r="5" spans="2:10" s="454" customFormat="1" ht="14" customHeight="1">
      <c r="B5" s="452" t="s">
        <v>18</v>
      </c>
      <c r="C5" s="452"/>
      <c r="D5" s="453"/>
      <c r="G5" s="455"/>
      <c r="H5" s="456"/>
      <c r="I5" s="562"/>
      <c r="J5" s="457"/>
    </row>
    <row r="6" spans="2:10" s="454" customFormat="1" ht="14" customHeight="1">
      <c r="C6" s="552">
        <v>46113</v>
      </c>
      <c r="D6" s="553"/>
      <c r="E6" s="554" t="s">
        <v>501</v>
      </c>
      <c r="F6" s="560" t="s">
        <v>3001</v>
      </c>
      <c r="G6" s="462">
        <f>(20007+4801.68)</f>
        <v>24808.68</v>
      </c>
      <c r="I6" s="562"/>
      <c r="J6" s="457"/>
    </row>
    <row r="7" spans="2:10" s="454" customFormat="1" ht="14" customHeight="1">
      <c r="C7" s="555"/>
      <c r="D7" s="556"/>
      <c r="E7" s="557" t="s">
        <v>501</v>
      </c>
      <c r="F7" s="557" t="s">
        <v>3002</v>
      </c>
      <c r="G7" s="563">
        <f>(I11)-G6-H23-H28</f>
        <v>7549.9999999999927</v>
      </c>
      <c r="I7" s="562"/>
      <c r="J7" s="457"/>
    </row>
    <row r="8" spans="2:10" s="454" customFormat="1" ht="14" customHeight="1">
      <c r="C8" s="552"/>
      <c r="D8" s="553"/>
      <c r="E8" s="554"/>
      <c r="F8" s="554"/>
      <c r="G8" s="561"/>
      <c r="H8" s="564">
        <f>SUM(G6:G7)</f>
        <v>32358.679999999993</v>
      </c>
      <c r="I8" s="562"/>
      <c r="J8" s="457"/>
    </row>
    <row r="9" spans="2:10" s="454" customFormat="1" ht="14" customHeight="1">
      <c r="C9" s="552"/>
      <c r="D9" s="553"/>
      <c r="E9" s="554"/>
      <c r="F9" s="554"/>
      <c r="G9" s="462"/>
      <c r="H9" s="462"/>
      <c r="I9" s="562"/>
      <c r="J9" s="457"/>
    </row>
    <row r="10" spans="2:10" s="454" customFormat="1" ht="14" customHeight="1">
      <c r="B10" s="452" t="s">
        <v>19</v>
      </c>
      <c r="C10" s="452"/>
      <c r="D10" s="453"/>
      <c r="G10" s="455"/>
      <c r="H10" s="456"/>
      <c r="J10" s="457"/>
    </row>
    <row r="11" spans="2:10" s="454" customFormat="1" ht="14" customHeight="1">
      <c r="C11" s="458">
        <v>46113</v>
      </c>
      <c r="D11" s="459"/>
      <c r="E11" s="459"/>
      <c r="F11" s="459"/>
      <c r="G11" s="463"/>
      <c r="I11" s="461">
        <f>(48776.88-5209.48)</f>
        <v>43567.399999999994</v>
      </c>
      <c r="J11" s="457"/>
    </row>
    <row r="12" spans="2:10" s="454" customFormat="1" ht="14" customHeight="1">
      <c r="C12" s="457"/>
      <c r="D12" s="453"/>
      <c r="E12" s="453"/>
      <c r="F12" s="453"/>
      <c r="G12" s="464"/>
      <c r="H12" s="465">
        <v>0</v>
      </c>
      <c r="J12" s="457"/>
    </row>
    <row r="13" spans="2:10" s="454" customFormat="1" ht="14" customHeight="1">
      <c r="C13" s="457"/>
      <c r="D13" s="453"/>
      <c r="G13" s="455"/>
      <c r="H13" s="456"/>
      <c r="J13" s="457"/>
    </row>
    <row r="14" spans="2:10" s="454" customFormat="1" ht="14" customHeight="1">
      <c r="B14" s="452" t="s">
        <v>20</v>
      </c>
      <c r="C14" s="452"/>
      <c r="D14" s="453"/>
      <c r="G14" s="455"/>
      <c r="H14" s="456"/>
      <c r="J14" s="457"/>
    </row>
    <row r="15" spans="2:10" s="454" customFormat="1" ht="14" customHeight="1">
      <c r="C15" s="458">
        <v>46113</v>
      </c>
      <c r="D15" s="459"/>
      <c r="E15" s="459"/>
      <c r="F15" s="459"/>
      <c r="G15" s="463"/>
      <c r="J15" s="457"/>
    </row>
    <row r="16" spans="2:10" s="454" customFormat="1" ht="14" customHeight="1">
      <c r="C16" s="457"/>
      <c r="D16" s="453"/>
      <c r="E16" s="453"/>
      <c r="F16" s="453"/>
      <c r="G16" s="464"/>
      <c r="H16" s="465">
        <v>0</v>
      </c>
      <c r="J16" s="457"/>
    </row>
    <row r="17" spans="2:11" s="454" customFormat="1" ht="14" customHeight="1">
      <c r="C17" s="457"/>
      <c r="D17" s="453"/>
      <c r="G17" s="455"/>
      <c r="H17" s="456"/>
      <c r="J17" s="457"/>
    </row>
    <row r="18" spans="2:11" s="454" customFormat="1" ht="14" customHeight="1">
      <c r="B18" s="452" t="s">
        <v>21</v>
      </c>
      <c r="C18" s="452"/>
      <c r="D18" s="453"/>
      <c r="G18" s="455"/>
      <c r="H18" s="456"/>
      <c r="J18" s="457"/>
    </row>
    <row r="19" spans="2:11" s="454" customFormat="1" ht="14" customHeight="1">
      <c r="C19" s="457">
        <v>46113</v>
      </c>
      <c r="D19" s="453"/>
      <c r="E19" s="454" t="s">
        <v>501</v>
      </c>
      <c r="F19" s="454" t="s">
        <v>504</v>
      </c>
      <c r="G19" s="455">
        <f>(105*3)</f>
        <v>315</v>
      </c>
      <c r="H19" s="456"/>
      <c r="J19" s="457"/>
    </row>
    <row r="20" spans="2:11" s="454" customFormat="1" ht="14" customHeight="1">
      <c r="C20" s="457">
        <v>46113</v>
      </c>
      <c r="D20" s="453"/>
      <c r="E20" s="454" t="s">
        <v>501</v>
      </c>
      <c r="F20" s="454" t="s">
        <v>505</v>
      </c>
      <c r="G20" s="455">
        <v>715.92</v>
      </c>
      <c r="H20" s="456"/>
      <c r="J20" s="457"/>
    </row>
    <row r="21" spans="2:11" s="454" customFormat="1" ht="14" customHeight="1">
      <c r="C21" s="552">
        <v>46113</v>
      </c>
      <c r="D21" s="553"/>
      <c r="E21" s="554" t="s">
        <v>501</v>
      </c>
      <c r="F21" s="554" t="s">
        <v>2999</v>
      </c>
      <c r="G21" s="462">
        <f>(2582.8-315)</f>
        <v>2267.8000000000002</v>
      </c>
      <c r="H21" s="456"/>
      <c r="J21" s="457"/>
    </row>
    <row r="22" spans="2:11" s="454" customFormat="1" ht="14" customHeight="1">
      <c r="C22" s="458">
        <v>46113</v>
      </c>
      <c r="D22" s="459"/>
      <c r="E22" s="460" t="s">
        <v>501</v>
      </c>
      <c r="F22" s="460" t="s">
        <v>503</v>
      </c>
      <c r="G22" s="466">
        <v>910</v>
      </c>
      <c r="H22" s="456"/>
      <c r="J22" s="457"/>
    </row>
    <row r="23" spans="2:11" s="454" customFormat="1" ht="14" customHeight="1">
      <c r="C23" s="457"/>
      <c r="D23" s="453"/>
      <c r="H23" s="467">
        <f>SUM(G19:G22)</f>
        <v>4208.72</v>
      </c>
      <c r="J23" s="457"/>
    </row>
    <row r="24" spans="2:11" s="454" customFormat="1" ht="14" customHeight="1">
      <c r="C24" s="457"/>
      <c r="D24" s="453"/>
      <c r="G24" s="455"/>
      <c r="H24" s="456"/>
      <c r="J24" s="457"/>
    </row>
    <row r="25" spans="2:11" s="454" customFormat="1" ht="14" customHeight="1">
      <c r="B25" s="452" t="s">
        <v>22</v>
      </c>
      <c r="C25" s="452"/>
      <c r="D25" s="453"/>
      <c r="G25" s="455"/>
      <c r="H25" s="456"/>
      <c r="J25" s="457"/>
    </row>
    <row r="26" spans="2:11" s="454" customFormat="1" ht="14" customHeight="1">
      <c r="C26" s="457">
        <v>46113</v>
      </c>
      <c r="D26" s="453"/>
      <c r="E26" s="454" t="s">
        <v>501</v>
      </c>
      <c r="F26" s="468" t="s">
        <v>502</v>
      </c>
      <c r="G26" s="469">
        <v>1925</v>
      </c>
      <c r="H26" s="456"/>
      <c r="J26" s="457"/>
    </row>
    <row r="27" spans="2:11" s="454" customFormat="1" ht="14" customHeight="1">
      <c r="C27" s="555">
        <v>46113</v>
      </c>
      <c r="D27" s="556"/>
      <c r="E27" s="557" t="s">
        <v>501</v>
      </c>
      <c r="F27" s="558" t="s">
        <v>506</v>
      </c>
      <c r="G27" s="559">
        <v>5075</v>
      </c>
      <c r="H27" s="456"/>
      <c r="J27" s="457"/>
    </row>
    <row r="28" spans="2:11" s="454" customFormat="1" ht="14" customHeight="1">
      <c r="C28" s="457"/>
      <c r="D28" s="453"/>
      <c r="H28" s="467">
        <f>SUM(G26:G27)</f>
        <v>7000</v>
      </c>
      <c r="J28" s="457"/>
    </row>
    <row r="29" spans="2:11" s="454" customFormat="1" ht="14" customHeight="1">
      <c r="C29" s="457"/>
      <c r="D29" s="453"/>
      <c r="H29" s="462"/>
      <c r="J29" s="457"/>
    </row>
    <row r="30" spans="2:11" ht="14" customHeight="1">
      <c r="B30" s="372" t="s">
        <v>23</v>
      </c>
    </row>
    <row r="31" spans="2:11" ht="14" customHeight="1">
      <c r="B31" s="470" t="s">
        <v>24</v>
      </c>
      <c r="C31" s="470"/>
      <c r="D31" s="453"/>
      <c r="E31" s="453"/>
      <c r="F31" s="453"/>
      <c r="G31" s="471"/>
      <c r="H31" s="472"/>
      <c r="I31" s="454"/>
      <c r="J31" s="457"/>
      <c r="K31" s="454"/>
    </row>
    <row r="32" spans="2:11" ht="14" customHeight="1">
      <c r="B32" s="454"/>
      <c r="C32" s="458">
        <v>46113</v>
      </c>
      <c r="D32" s="459"/>
      <c r="E32" s="459"/>
      <c r="F32" s="459"/>
      <c r="G32" s="463">
        <v>0</v>
      </c>
      <c r="I32" s="454"/>
      <c r="J32" s="457"/>
      <c r="K32" s="454"/>
    </row>
    <row r="33" spans="2:11" ht="14" customHeight="1">
      <c r="B33" s="454"/>
      <c r="C33" s="473"/>
      <c r="D33" s="453"/>
      <c r="E33" s="453"/>
      <c r="F33" s="453"/>
      <c r="G33" s="471"/>
      <c r="H33" s="465">
        <v>0</v>
      </c>
      <c r="I33" s="454"/>
      <c r="J33" s="457"/>
      <c r="K33" s="454"/>
    </row>
    <row r="34" spans="2:11" ht="14" customHeight="1">
      <c r="B34" s="454"/>
      <c r="C34" s="473"/>
      <c r="D34" s="453"/>
      <c r="E34" s="453"/>
      <c r="F34" s="453"/>
      <c r="G34" s="471"/>
      <c r="H34" s="465"/>
      <c r="I34" s="454"/>
      <c r="J34" s="457"/>
      <c r="K34" s="454"/>
    </row>
    <row r="35" spans="2:11" ht="14" customHeight="1">
      <c r="B35" s="470" t="s">
        <v>25</v>
      </c>
      <c r="C35" s="470"/>
      <c r="D35" s="453"/>
      <c r="E35" s="453"/>
      <c r="F35" s="453"/>
      <c r="G35" s="471"/>
      <c r="H35" s="472"/>
      <c r="I35" s="454"/>
      <c r="J35" s="457"/>
      <c r="K35" s="454"/>
    </row>
    <row r="36" spans="2:11" ht="14" customHeight="1">
      <c r="B36" s="454"/>
      <c r="C36" s="473">
        <v>46000</v>
      </c>
      <c r="D36" s="453" t="s">
        <v>136</v>
      </c>
      <c r="E36" s="453" t="s">
        <v>408</v>
      </c>
      <c r="F36" s="454" t="s">
        <v>492</v>
      </c>
      <c r="G36" s="456">
        <v>400</v>
      </c>
      <c r="J36" s="443"/>
    </row>
    <row r="37" spans="2:11" s="454" customFormat="1" ht="14" customHeight="1">
      <c r="C37" s="457">
        <v>46102</v>
      </c>
      <c r="D37" s="453" t="s">
        <v>407</v>
      </c>
      <c r="E37" s="453" t="s">
        <v>408</v>
      </c>
      <c r="F37" s="454" t="s">
        <v>493</v>
      </c>
      <c r="G37" s="462">
        <f>(1700-400)</f>
        <v>1300</v>
      </c>
      <c r="H37" s="474"/>
      <c r="J37" s="457"/>
    </row>
    <row r="38" spans="2:11" ht="14" customHeight="1">
      <c r="B38" s="454"/>
      <c r="C38" s="458">
        <v>46102</v>
      </c>
      <c r="D38" s="459" t="s">
        <v>404</v>
      </c>
      <c r="E38" s="459" t="s">
        <v>405</v>
      </c>
      <c r="F38" s="460" t="s">
        <v>406</v>
      </c>
      <c r="G38" s="475">
        <f>(42.37+83.51)</f>
        <v>125.88</v>
      </c>
      <c r="I38" s="454"/>
      <c r="J38" s="457"/>
      <c r="K38" s="454"/>
    </row>
    <row r="39" spans="2:11" ht="14" customHeight="1">
      <c r="B39" s="454"/>
      <c r="C39" s="457"/>
      <c r="D39" s="453"/>
      <c r="E39" s="453"/>
      <c r="F39" s="454"/>
      <c r="G39" s="455"/>
      <c r="H39" s="476">
        <f>SUM(G36:G38)</f>
        <v>1825.88</v>
      </c>
      <c r="I39" s="454"/>
      <c r="J39" s="457"/>
      <c r="K39" s="454"/>
    </row>
    <row r="40" spans="2:11" ht="14" customHeight="1">
      <c r="B40" s="454"/>
      <c r="C40" s="457"/>
      <c r="D40" s="453"/>
      <c r="E40" s="453"/>
      <c r="F40" s="454"/>
      <c r="G40" s="455"/>
      <c r="H40" s="476"/>
      <c r="I40" s="454"/>
      <c r="J40" s="457"/>
      <c r="K40" s="454"/>
    </row>
    <row r="41" spans="2:11" ht="14" customHeight="1">
      <c r="B41" s="477" t="s">
        <v>26</v>
      </c>
      <c r="C41" s="477"/>
      <c r="D41" s="453"/>
      <c r="E41" s="454"/>
      <c r="F41" s="454"/>
      <c r="G41" s="455"/>
      <c r="H41" s="445"/>
      <c r="I41" s="454"/>
      <c r="J41" s="457"/>
      <c r="K41" s="454"/>
    </row>
    <row r="42" spans="2:11" ht="14" customHeight="1">
      <c r="B42" s="457"/>
      <c r="C42" s="444">
        <v>46122</v>
      </c>
      <c r="D42" s="453" t="s">
        <v>465</v>
      </c>
      <c r="E42" s="454" t="s">
        <v>464</v>
      </c>
      <c r="F42" s="478" t="s">
        <v>468</v>
      </c>
      <c r="G42" s="479">
        <v>35.42</v>
      </c>
      <c r="H42" s="456"/>
      <c r="I42" s="454"/>
      <c r="J42" s="457"/>
      <c r="K42" s="454"/>
    </row>
    <row r="43" spans="2:11" ht="14" customHeight="1">
      <c r="B43" s="457"/>
      <c r="C43" s="480"/>
      <c r="D43" s="459"/>
      <c r="E43" s="481"/>
      <c r="F43" s="482" t="s">
        <v>469</v>
      </c>
      <c r="G43" s="483">
        <v>95.37</v>
      </c>
      <c r="H43" s="456"/>
      <c r="I43" s="454"/>
      <c r="J43" s="457"/>
      <c r="K43" s="454"/>
    </row>
    <row r="44" spans="2:11" ht="14" customHeight="1">
      <c r="B44" s="457"/>
      <c r="D44" s="453"/>
      <c r="H44" s="476">
        <v>130.86000000000001</v>
      </c>
      <c r="I44" s="454"/>
      <c r="J44" s="457"/>
      <c r="K44" s="454"/>
    </row>
    <row r="45" spans="2:11" ht="14" customHeight="1">
      <c r="B45" s="457"/>
      <c r="D45" s="453"/>
      <c r="E45" s="478"/>
      <c r="F45" s="484"/>
      <c r="G45" s="479"/>
      <c r="I45" s="454"/>
      <c r="J45" s="457"/>
      <c r="K45" s="454"/>
    </row>
    <row r="46" spans="2:11" ht="14" customHeight="1">
      <c r="B46" s="477" t="s">
        <v>27</v>
      </c>
      <c r="C46" s="477"/>
      <c r="D46" s="453"/>
      <c r="E46" s="454"/>
      <c r="F46" s="454"/>
      <c r="G46" s="455"/>
      <c r="H46" s="456"/>
      <c r="I46" s="454"/>
      <c r="J46" s="457"/>
      <c r="K46" s="454"/>
    </row>
    <row r="47" spans="2:11" ht="14" customHeight="1">
      <c r="B47" s="457"/>
      <c r="C47" s="444">
        <v>46123</v>
      </c>
      <c r="D47" s="453" t="s">
        <v>404</v>
      </c>
      <c r="E47" s="454" t="s">
        <v>472</v>
      </c>
      <c r="F47" s="485" t="s">
        <v>473</v>
      </c>
      <c r="G47" s="486">
        <v>113.77</v>
      </c>
      <c r="H47" s="456"/>
      <c r="I47" s="454"/>
      <c r="J47" s="457"/>
      <c r="K47" s="454"/>
    </row>
    <row r="48" spans="2:11" ht="14" customHeight="1">
      <c r="B48" s="457"/>
      <c r="D48" s="453"/>
      <c r="F48" s="485" t="s">
        <v>474</v>
      </c>
      <c r="G48" s="486">
        <v>149.84</v>
      </c>
      <c r="H48" s="456"/>
      <c r="I48" s="454"/>
      <c r="J48" s="457"/>
      <c r="K48" s="454"/>
    </row>
    <row r="49" spans="2:11" ht="14" customHeight="1">
      <c r="B49" s="457"/>
      <c r="D49" s="453"/>
      <c r="F49" s="485" t="s">
        <v>475</v>
      </c>
      <c r="G49" s="486">
        <v>177.32</v>
      </c>
      <c r="H49" s="456"/>
      <c r="I49" s="454"/>
      <c r="J49" s="457"/>
      <c r="K49" s="454"/>
    </row>
    <row r="50" spans="2:11" ht="14" customHeight="1">
      <c r="B50" s="457"/>
      <c r="D50" s="453"/>
      <c r="F50" s="485" t="s">
        <v>476</v>
      </c>
      <c r="G50" s="486">
        <v>395.72</v>
      </c>
      <c r="H50" s="456"/>
      <c r="I50" s="454"/>
      <c r="J50" s="457"/>
      <c r="K50" s="454"/>
    </row>
    <row r="51" spans="2:11" ht="14" customHeight="1">
      <c r="B51" s="457"/>
      <c r="D51" s="453"/>
      <c r="F51" s="485" t="s">
        <v>477</v>
      </c>
      <c r="G51" s="486">
        <v>247.01</v>
      </c>
      <c r="H51" s="456"/>
      <c r="I51" s="454"/>
      <c r="J51" s="457"/>
      <c r="K51" s="454"/>
    </row>
    <row r="52" spans="2:11" ht="14" customHeight="1">
      <c r="B52" s="457"/>
      <c r="D52" s="453"/>
      <c r="F52" s="485" t="s">
        <v>478</v>
      </c>
      <c r="G52" s="486">
        <v>284.27999999999997</v>
      </c>
      <c r="H52" s="456"/>
      <c r="I52" s="454"/>
      <c r="J52" s="457"/>
      <c r="K52" s="454"/>
    </row>
    <row r="53" spans="2:11" ht="14" customHeight="1">
      <c r="B53" s="457"/>
      <c r="D53" s="453"/>
      <c r="F53" s="485" t="s">
        <v>479</v>
      </c>
      <c r="G53" s="486">
        <v>16.98</v>
      </c>
      <c r="H53" s="456"/>
      <c r="I53" s="454"/>
      <c r="J53" s="457"/>
      <c r="K53" s="454"/>
    </row>
    <row r="54" spans="2:11" ht="14" customHeight="1">
      <c r="B54" s="457"/>
      <c r="D54" s="453"/>
      <c r="F54" s="485" t="s">
        <v>480</v>
      </c>
      <c r="G54" s="486">
        <v>5.69</v>
      </c>
      <c r="H54" s="456"/>
      <c r="I54" s="454"/>
      <c r="J54" s="457"/>
      <c r="K54" s="454"/>
    </row>
    <row r="55" spans="2:11" ht="14" customHeight="1">
      <c r="B55" s="457"/>
      <c r="D55" s="453"/>
      <c r="F55" s="485" t="s">
        <v>481</v>
      </c>
      <c r="G55" s="486">
        <v>12.19</v>
      </c>
      <c r="H55" s="456"/>
      <c r="I55" s="454"/>
      <c r="J55" s="457"/>
      <c r="K55" s="454"/>
    </row>
    <row r="56" spans="2:11" ht="14" customHeight="1">
      <c r="B56" s="457"/>
      <c r="D56" s="453"/>
      <c r="F56" s="485" t="s">
        <v>482</v>
      </c>
      <c r="G56" s="486">
        <v>17.61</v>
      </c>
      <c r="H56" s="456"/>
      <c r="I56" s="454"/>
      <c r="J56" s="457"/>
      <c r="K56" s="454"/>
    </row>
    <row r="57" spans="2:11" ht="14" customHeight="1">
      <c r="B57" s="457"/>
      <c r="D57" s="453"/>
      <c r="F57" s="485" t="s">
        <v>483</v>
      </c>
      <c r="G57" s="486">
        <v>15.99</v>
      </c>
      <c r="H57" s="456"/>
      <c r="I57" s="454"/>
      <c r="J57" s="457"/>
      <c r="K57" s="454"/>
    </row>
    <row r="58" spans="2:11" ht="14" customHeight="1">
      <c r="B58" s="457"/>
      <c r="D58" s="453"/>
      <c r="F58" s="485" t="s">
        <v>484</v>
      </c>
      <c r="G58" s="486">
        <v>29.83</v>
      </c>
      <c r="H58" s="456"/>
      <c r="I58" s="454"/>
      <c r="J58" s="457"/>
      <c r="K58" s="454"/>
    </row>
    <row r="59" spans="2:11" ht="14" customHeight="1">
      <c r="B59" s="457"/>
      <c r="D59" s="453"/>
      <c r="F59" s="485" t="s">
        <v>485</v>
      </c>
      <c r="G59" s="486">
        <v>10.78</v>
      </c>
      <c r="H59" s="456"/>
      <c r="I59" s="454"/>
      <c r="J59" s="457"/>
      <c r="K59" s="454"/>
    </row>
    <row r="60" spans="2:11" ht="14" customHeight="1">
      <c r="B60" s="457"/>
      <c r="D60" s="453"/>
      <c r="F60" s="485" t="s">
        <v>486</v>
      </c>
      <c r="G60" s="486">
        <v>200.35</v>
      </c>
      <c r="H60" s="456"/>
      <c r="I60" s="454"/>
      <c r="J60" s="457"/>
      <c r="K60" s="454"/>
    </row>
    <row r="61" spans="2:11" ht="14" customHeight="1">
      <c r="B61" s="457"/>
      <c r="D61" s="453"/>
      <c r="F61" s="485" t="s">
        <v>487</v>
      </c>
      <c r="G61" s="486">
        <v>3.88</v>
      </c>
      <c r="H61" s="456"/>
      <c r="I61" s="454"/>
      <c r="J61" s="457"/>
      <c r="K61" s="454"/>
    </row>
    <row r="62" spans="2:11" ht="14" customHeight="1">
      <c r="B62" s="457"/>
      <c r="C62" s="480"/>
      <c r="D62" s="459"/>
      <c r="E62" s="481"/>
      <c r="F62" s="487" t="s">
        <v>488</v>
      </c>
      <c r="G62" s="488">
        <v>17.850000000000001</v>
      </c>
      <c r="H62" s="456"/>
      <c r="I62" s="454"/>
      <c r="J62" s="457"/>
      <c r="K62" s="454"/>
    </row>
    <row r="63" spans="2:11" ht="14" customHeight="1">
      <c r="B63" s="457"/>
      <c r="D63" s="453"/>
      <c r="H63" s="476">
        <f>SUM(G47:G62)</f>
        <v>1699.09</v>
      </c>
      <c r="I63" s="454"/>
      <c r="J63" s="457"/>
      <c r="K63" s="454"/>
    </row>
    <row r="64" spans="2:11" ht="14" customHeight="1">
      <c r="B64" s="457"/>
      <c r="D64" s="453"/>
      <c r="E64" s="454"/>
      <c r="F64" s="489"/>
      <c r="G64" s="490"/>
      <c r="H64" s="476"/>
      <c r="I64" s="454"/>
      <c r="J64" s="457"/>
      <c r="K64" s="454"/>
    </row>
    <row r="65" spans="2:11" ht="14" customHeight="1">
      <c r="B65" s="477" t="s">
        <v>139</v>
      </c>
      <c r="C65" s="477"/>
      <c r="D65" s="453"/>
      <c r="E65" s="454"/>
      <c r="F65" s="454"/>
      <c r="G65" s="455"/>
      <c r="H65" s="456"/>
      <c r="I65" s="454"/>
      <c r="J65" s="457"/>
      <c r="K65" s="454"/>
    </row>
    <row r="66" spans="2:11" ht="14" customHeight="1">
      <c r="B66" s="457"/>
      <c r="C66" s="457">
        <v>46096</v>
      </c>
      <c r="D66" s="491" t="s">
        <v>191</v>
      </c>
      <c r="E66" s="454" t="s">
        <v>194</v>
      </c>
      <c r="F66" s="453" t="s">
        <v>491</v>
      </c>
      <c r="G66" s="456">
        <f>(34+534)</f>
        <v>568</v>
      </c>
      <c r="I66" s="453" t="s">
        <v>192</v>
      </c>
      <c r="J66" s="457"/>
      <c r="K66" s="454"/>
    </row>
    <row r="67" spans="2:11" ht="14" customHeight="1">
      <c r="B67" s="457"/>
      <c r="C67" s="457">
        <v>46096</v>
      </c>
      <c r="D67" s="491" t="s">
        <v>191</v>
      </c>
      <c r="E67" s="454" t="s">
        <v>196</v>
      </c>
      <c r="F67" s="453" t="s">
        <v>490</v>
      </c>
      <c r="G67" s="456">
        <v>100</v>
      </c>
      <c r="I67" s="453" t="s">
        <v>192</v>
      </c>
      <c r="J67" s="457"/>
      <c r="K67" s="454"/>
    </row>
    <row r="68" spans="2:11" ht="14" customHeight="1">
      <c r="B68" s="457"/>
      <c r="C68" s="480">
        <v>46106</v>
      </c>
      <c r="D68" s="459" t="s">
        <v>404</v>
      </c>
      <c r="E68" s="481" t="s">
        <v>447</v>
      </c>
      <c r="F68" s="460" t="s">
        <v>448</v>
      </c>
      <c r="G68" s="475">
        <v>210.41</v>
      </c>
      <c r="I68" s="454"/>
      <c r="J68" s="457"/>
      <c r="K68" s="454"/>
    </row>
    <row r="69" spans="2:11" ht="14" customHeight="1">
      <c r="B69" s="457"/>
      <c r="D69" s="453"/>
      <c r="E69" s="492"/>
      <c r="F69" s="454"/>
      <c r="G69" s="455"/>
      <c r="H69" s="476">
        <f>SUM(G66:G68)</f>
        <v>878.41</v>
      </c>
      <c r="I69" s="454"/>
      <c r="J69" s="457"/>
      <c r="K69" s="454"/>
    </row>
    <row r="70" spans="2:11" ht="14" customHeight="1">
      <c r="B70" s="457"/>
      <c r="D70" s="453"/>
      <c r="E70" s="492"/>
      <c r="F70" s="454"/>
      <c r="G70" s="455"/>
      <c r="H70" s="476"/>
      <c r="I70" s="454"/>
      <c r="J70" s="457"/>
      <c r="K70" s="454"/>
    </row>
    <row r="71" spans="2:11" ht="14" customHeight="1">
      <c r="B71" s="493" t="s">
        <v>90</v>
      </c>
      <c r="C71" s="493"/>
      <c r="D71" s="494"/>
      <c r="E71" s="494"/>
      <c r="F71" s="494"/>
      <c r="G71" s="495"/>
      <c r="H71" s="496"/>
    </row>
    <row r="72" spans="2:11" ht="14" customHeight="1">
      <c r="C72" s="473">
        <v>46064</v>
      </c>
      <c r="D72" s="10" t="s">
        <v>166</v>
      </c>
      <c r="E72" s="453" t="s">
        <v>126</v>
      </c>
      <c r="F72" s="492" t="s">
        <v>128</v>
      </c>
      <c r="G72" s="497">
        <v>33.39</v>
      </c>
    </row>
    <row r="73" spans="2:11" ht="14" customHeight="1">
      <c r="F73" s="492" t="s">
        <v>129</v>
      </c>
      <c r="G73" s="497">
        <v>98.11</v>
      </c>
    </row>
    <row r="74" spans="2:11" ht="14" customHeight="1">
      <c r="C74" s="473"/>
      <c r="D74" s="453"/>
      <c r="F74" s="492" t="s">
        <v>130</v>
      </c>
      <c r="G74" s="497">
        <v>27.47</v>
      </c>
    </row>
    <row r="75" spans="2:11" ht="14" customHeight="1">
      <c r="C75" s="473"/>
      <c r="D75" s="453"/>
      <c r="F75" s="492" t="s">
        <v>131</v>
      </c>
      <c r="G75" s="497">
        <v>54.2</v>
      </c>
    </row>
    <row r="76" spans="2:11" ht="14" customHeight="1">
      <c r="C76" s="473"/>
      <c r="D76" s="453"/>
      <c r="F76" s="492" t="s">
        <v>132</v>
      </c>
      <c r="G76" s="497">
        <v>562.26</v>
      </c>
    </row>
    <row r="77" spans="2:11" ht="14" customHeight="1">
      <c r="C77" s="473"/>
      <c r="D77" s="453"/>
      <c r="F77" s="492" t="s">
        <v>133</v>
      </c>
      <c r="G77" s="497">
        <v>364.56</v>
      </c>
    </row>
    <row r="78" spans="2:11" ht="14" customHeight="1">
      <c r="C78" s="473"/>
      <c r="D78" s="453"/>
      <c r="F78" s="492" t="s">
        <v>127</v>
      </c>
      <c r="G78" s="497">
        <v>43.49</v>
      </c>
    </row>
    <row r="79" spans="2:11" ht="14" customHeight="1">
      <c r="C79" s="473"/>
      <c r="D79" s="453"/>
      <c r="F79" s="492" t="s">
        <v>164</v>
      </c>
      <c r="G79" s="497">
        <v>155.07</v>
      </c>
    </row>
    <row r="80" spans="2:11" ht="14" customHeight="1">
      <c r="C80" s="498"/>
      <c r="D80" s="459"/>
      <c r="E80" s="481"/>
      <c r="F80" s="487" t="s">
        <v>165</v>
      </c>
      <c r="G80" s="499">
        <v>81.260000000000005</v>
      </c>
      <c r="J80" s="446"/>
    </row>
    <row r="81" spans="1:9" ht="14" customHeight="1">
      <c r="C81" s="500"/>
      <c r="D81" s="453"/>
      <c r="G81" s="501"/>
      <c r="H81" s="502">
        <f>SUM(G72:G80)</f>
        <v>1419.81</v>
      </c>
    </row>
    <row r="82" spans="1:9" ht="14" customHeight="1">
      <c r="B82" s="477" t="s">
        <v>29</v>
      </c>
      <c r="C82" s="477"/>
      <c r="D82" s="453"/>
      <c r="F82" s="453"/>
      <c r="G82" s="464"/>
    </row>
    <row r="83" spans="1:9" ht="14" customHeight="1">
      <c r="A83" s="454"/>
      <c r="C83" s="503">
        <v>46113</v>
      </c>
      <c r="D83" s="459"/>
      <c r="E83" s="460"/>
      <c r="F83" s="460"/>
      <c r="G83" s="475"/>
      <c r="H83" s="476">
        <f>SUM(G83:G83)</f>
        <v>0</v>
      </c>
      <c r="I83" s="454"/>
    </row>
    <row r="84" spans="1:9" ht="14" customHeight="1">
      <c r="A84" s="454"/>
      <c r="B84" s="457"/>
      <c r="C84" s="457"/>
      <c r="D84" s="453"/>
      <c r="E84" s="454"/>
      <c r="F84" s="454"/>
      <c r="G84" s="455"/>
      <c r="H84" s="443"/>
      <c r="I84" s="454"/>
    </row>
    <row r="85" spans="1:9" ht="14" customHeight="1">
      <c r="A85" s="454"/>
      <c r="B85" s="457"/>
      <c r="C85" s="457"/>
      <c r="D85" s="453"/>
      <c r="E85" s="454"/>
      <c r="G85" s="455"/>
      <c r="H85" s="456"/>
      <c r="I85" s="454"/>
    </row>
    <row r="86" spans="1:9" ht="14" customHeight="1">
      <c r="A86" s="454"/>
      <c r="B86" s="477" t="s">
        <v>30</v>
      </c>
      <c r="C86" s="477"/>
      <c r="D86" s="453"/>
      <c r="E86" s="454"/>
      <c r="F86" s="454"/>
      <c r="G86" s="455"/>
      <c r="H86" s="456"/>
      <c r="I86" s="454"/>
    </row>
    <row r="87" spans="1:9" ht="14" customHeight="1">
      <c r="B87" s="457"/>
      <c r="C87" s="458">
        <v>46106</v>
      </c>
      <c r="D87" s="459" t="s">
        <v>404</v>
      </c>
      <c r="E87" s="460" t="s">
        <v>444</v>
      </c>
      <c r="F87" s="460" t="s">
        <v>445</v>
      </c>
      <c r="G87" s="466"/>
      <c r="H87" s="476">
        <v>2000</v>
      </c>
      <c r="I87" s="454" t="s">
        <v>446</v>
      </c>
    </row>
    <row r="88" spans="1:9" ht="14" customHeight="1">
      <c r="B88" s="457"/>
      <c r="C88" s="457"/>
      <c r="D88" s="453"/>
      <c r="E88" s="454"/>
      <c r="F88" s="454"/>
      <c r="G88" s="455"/>
      <c r="H88" s="456"/>
      <c r="I88" s="454"/>
    </row>
    <row r="89" spans="1:9" ht="14" customHeight="1">
      <c r="B89" s="477" t="s">
        <v>31</v>
      </c>
      <c r="C89" s="477"/>
      <c r="D89" s="494"/>
      <c r="E89" s="504"/>
      <c r="F89" s="504"/>
      <c r="G89" s="505"/>
      <c r="H89" s="506"/>
    </row>
    <row r="90" spans="1:9" ht="14" customHeight="1">
      <c r="B90" s="457"/>
      <c r="C90" s="458">
        <v>46113</v>
      </c>
      <c r="D90" s="459"/>
      <c r="E90" s="459"/>
      <c r="F90" s="459"/>
      <c r="G90" s="463"/>
      <c r="H90" s="465">
        <v>0</v>
      </c>
    </row>
    <row r="91" spans="1:9" ht="14" customHeight="1">
      <c r="B91" s="457"/>
      <c r="H91" s="507"/>
    </row>
    <row r="92" spans="1:9" ht="14" customHeight="1">
      <c r="B92" s="477" t="s">
        <v>32</v>
      </c>
      <c r="C92" s="477"/>
      <c r="D92" s="494"/>
      <c r="E92" s="504"/>
      <c r="F92" s="504"/>
      <c r="G92" s="505"/>
      <c r="H92" s="506"/>
    </row>
    <row r="93" spans="1:9" ht="14" customHeight="1">
      <c r="B93" s="457"/>
      <c r="C93" s="458">
        <v>46096</v>
      </c>
      <c r="D93" s="508" t="s">
        <v>191</v>
      </c>
      <c r="E93" s="460" t="s">
        <v>196</v>
      </c>
      <c r="F93" s="460" t="s">
        <v>197</v>
      </c>
      <c r="G93" s="466"/>
      <c r="H93" s="467">
        <v>90</v>
      </c>
      <c r="I93" s="453" t="s">
        <v>192</v>
      </c>
    </row>
    <row r="94" spans="1:9" ht="14" customHeight="1">
      <c r="B94" s="457"/>
      <c r="C94" s="509"/>
      <c r="D94" s="510"/>
      <c r="E94" s="511"/>
      <c r="F94" s="454"/>
      <c r="G94" s="455"/>
      <c r="H94" s="455"/>
      <c r="I94" s="453"/>
    </row>
    <row r="95" spans="1:9" ht="14" customHeight="1">
      <c r="B95" s="477" t="s">
        <v>33</v>
      </c>
      <c r="C95" s="477"/>
      <c r="D95" s="494"/>
      <c r="E95" s="504"/>
      <c r="F95" s="504"/>
      <c r="G95" s="505"/>
      <c r="H95" s="506"/>
    </row>
    <row r="96" spans="1:9" ht="14" customHeight="1">
      <c r="B96" s="457"/>
      <c r="C96" s="458">
        <v>46134</v>
      </c>
      <c r="D96" s="459" t="s">
        <v>404</v>
      </c>
      <c r="E96" s="460" t="s">
        <v>498</v>
      </c>
      <c r="F96" s="460" t="s">
        <v>499</v>
      </c>
      <c r="G96" s="466"/>
      <c r="H96" s="476">
        <v>20.98</v>
      </c>
    </row>
    <row r="97" spans="2:9" ht="14" customHeight="1">
      <c r="B97" s="457"/>
      <c r="H97" s="507"/>
    </row>
    <row r="98" spans="2:9" ht="14" customHeight="1">
      <c r="B98" s="477" t="s">
        <v>34</v>
      </c>
      <c r="C98" s="477"/>
      <c r="D98" s="494"/>
      <c r="E98" s="504"/>
      <c r="F98" s="504"/>
      <c r="G98" s="505"/>
      <c r="H98" s="506"/>
    </row>
    <row r="99" spans="2:9" ht="14" customHeight="1">
      <c r="B99" s="512"/>
      <c r="C99" s="458">
        <v>46113</v>
      </c>
      <c r="D99" s="459"/>
      <c r="E99" s="459"/>
      <c r="F99" s="459"/>
      <c r="G99" s="463"/>
      <c r="H99" s="465">
        <v>0</v>
      </c>
    </row>
    <row r="100" spans="2:9" ht="14" customHeight="1">
      <c r="B100" s="457"/>
      <c r="C100" s="457"/>
      <c r="D100" s="494"/>
      <c r="E100" s="504"/>
      <c r="F100" s="504"/>
      <c r="G100" s="505"/>
      <c r="H100" s="506"/>
    </row>
    <row r="101" spans="2:9" ht="14" customHeight="1">
      <c r="B101" s="477" t="s">
        <v>35</v>
      </c>
      <c r="C101" s="477"/>
      <c r="D101" s="494"/>
      <c r="E101" s="504"/>
      <c r="F101" s="504"/>
      <c r="G101" s="505"/>
      <c r="H101" s="506"/>
    </row>
    <row r="102" spans="2:9" ht="14" customHeight="1">
      <c r="C102" s="457">
        <v>46096</v>
      </c>
      <c r="D102" s="491" t="s">
        <v>191</v>
      </c>
      <c r="E102" s="454" t="s">
        <v>195</v>
      </c>
      <c r="F102" s="453" t="s">
        <v>193</v>
      </c>
      <c r="G102" s="456">
        <v>160</v>
      </c>
      <c r="H102" s="443"/>
      <c r="I102" s="453" t="s">
        <v>192</v>
      </c>
    </row>
    <row r="103" spans="2:9" ht="14" customHeight="1">
      <c r="B103" s="457"/>
      <c r="C103" s="513">
        <v>46096</v>
      </c>
      <c r="D103" s="491" t="s">
        <v>191</v>
      </c>
      <c r="E103" s="514" t="s">
        <v>196</v>
      </c>
      <c r="F103" s="515" t="s">
        <v>198</v>
      </c>
      <c r="G103" s="516">
        <v>15</v>
      </c>
      <c r="H103" s="443"/>
      <c r="I103" s="453" t="s">
        <v>192</v>
      </c>
    </row>
    <row r="104" spans="2:9" ht="14" customHeight="1">
      <c r="B104" s="457"/>
      <c r="C104" s="517">
        <v>46113</v>
      </c>
      <c r="D104" s="518" t="s">
        <v>404</v>
      </c>
      <c r="E104" s="481" t="s">
        <v>442</v>
      </c>
      <c r="F104" s="460" t="s">
        <v>443</v>
      </c>
      <c r="G104" s="466">
        <v>29.39</v>
      </c>
      <c r="H104" s="443"/>
      <c r="I104" s="453" t="s">
        <v>466</v>
      </c>
    </row>
    <row r="105" spans="2:9" ht="14" customHeight="1">
      <c r="B105" s="457"/>
      <c r="C105" s="457"/>
      <c r="D105" s="494"/>
      <c r="E105" s="504"/>
      <c r="F105" s="504"/>
      <c r="G105" s="505"/>
      <c r="H105" s="476">
        <f>SUM(G102:G104)</f>
        <v>204.39</v>
      </c>
    </row>
    <row r="106" spans="2:9" ht="14" customHeight="1">
      <c r="B106" s="457"/>
      <c r="C106" s="457"/>
      <c r="D106" s="494"/>
      <c r="E106" s="504"/>
      <c r="F106" s="504"/>
      <c r="G106" s="505"/>
      <c r="H106" s="476"/>
    </row>
    <row r="107" spans="2:9" ht="14" customHeight="1">
      <c r="B107" s="477" t="s">
        <v>36</v>
      </c>
      <c r="C107" s="477"/>
      <c r="D107" s="494"/>
      <c r="E107" s="504"/>
      <c r="F107" s="454"/>
      <c r="G107" s="455"/>
      <c r="H107" s="456"/>
      <c r="I107" s="454"/>
    </row>
    <row r="108" spans="2:9" ht="14" customHeight="1">
      <c r="B108" s="454"/>
      <c r="C108" s="457">
        <v>46135</v>
      </c>
      <c r="D108" s="510" t="s">
        <v>404</v>
      </c>
      <c r="E108" s="454" t="s">
        <v>526</v>
      </c>
      <c r="F108" s="454" t="s">
        <v>528</v>
      </c>
      <c r="G108" s="456">
        <v>600</v>
      </c>
      <c r="H108" s="443"/>
      <c r="I108" s="454" t="s">
        <v>500</v>
      </c>
    </row>
    <row r="109" spans="2:9" ht="14" customHeight="1">
      <c r="B109" s="454"/>
      <c r="C109" s="458">
        <v>46146</v>
      </c>
      <c r="D109" s="518" t="s">
        <v>404</v>
      </c>
      <c r="E109" s="460" t="s">
        <v>527</v>
      </c>
      <c r="F109" s="460" t="s">
        <v>525</v>
      </c>
      <c r="G109" s="475">
        <v>900</v>
      </c>
      <c r="H109" s="443"/>
      <c r="I109" s="454" t="s">
        <v>1238</v>
      </c>
    </row>
    <row r="110" spans="2:9" ht="14" customHeight="1">
      <c r="B110" s="457"/>
      <c r="C110" s="457"/>
      <c r="D110" s="453"/>
      <c r="E110" s="454"/>
      <c r="F110" s="519"/>
      <c r="G110" s="455"/>
      <c r="H110" s="476">
        <f>SUM(G108:G109)</f>
        <v>1500</v>
      </c>
      <c r="I110" s="454"/>
    </row>
    <row r="111" spans="2:9" ht="14" customHeight="1">
      <c r="B111" s="457"/>
      <c r="C111" s="457"/>
      <c r="D111" s="453"/>
      <c r="E111" s="454"/>
      <c r="F111" s="454"/>
      <c r="G111" s="455"/>
      <c r="H111" s="456"/>
      <c r="I111" s="454"/>
    </row>
    <row r="112" spans="2:9" ht="14" customHeight="1">
      <c r="B112" s="477" t="s">
        <v>62</v>
      </c>
      <c r="C112" s="477"/>
      <c r="D112" s="453"/>
      <c r="E112" s="454"/>
      <c r="F112" s="454"/>
      <c r="G112" s="455"/>
      <c r="H112" s="456"/>
      <c r="I112" s="454"/>
    </row>
    <row r="113" spans="2:10" ht="14" customHeight="1">
      <c r="B113" s="457"/>
      <c r="C113" s="458">
        <v>46113</v>
      </c>
      <c r="D113" s="459"/>
      <c r="E113" s="459"/>
      <c r="F113" s="459"/>
      <c r="G113" s="463"/>
      <c r="H113" s="465">
        <v>0</v>
      </c>
    </row>
    <row r="114" spans="2:10" ht="14" customHeight="1">
      <c r="B114" s="454"/>
      <c r="C114" s="457"/>
      <c r="D114" s="453"/>
      <c r="E114" s="454"/>
      <c r="F114" s="454"/>
      <c r="G114" s="455"/>
      <c r="H114" s="456"/>
    </row>
    <row r="115" spans="2:10" ht="14" customHeight="1">
      <c r="B115" s="477" t="s">
        <v>37</v>
      </c>
      <c r="C115" s="477"/>
      <c r="D115" s="494"/>
      <c r="E115" s="504"/>
      <c r="F115" s="504"/>
      <c r="G115" s="505"/>
      <c r="H115" s="506"/>
    </row>
    <row r="116" spans="2:10" ht="14" customHeight="1">
      <c r="B116" s="457"/>
      <c r="C116" s="458">
        <v>46113</v>
      </c>
      <c r="D116" s="459"/>
      <c r="E116" s="459"/>
      <c r="F116" s="459"/>
      <c r="G116" s="463"/>
      <c r="H116" s="465">
        <v>0</v>
      </c>
    </row>
    <row r="117" spans="2:10" ht="14" customHeight="1">
      <c r="D117" s="494"/>
      <c r="E117" s="504"/>
      <c r="F117" s="504"/>
      <c r="G117" s="505"/>
      <c r="H117" s="506"/>
    </row>
    <row r="118" spans="2:10" ht="14" customHeight="1">
      <c r="B118" s="520" t="s">
        <v>83</v>
      </c>
      <c r="C118" s="520"/>
    </row>
    <row r="119" spans="2:10" ht="14" customHeight="1">
      <c r="B119" s="477" t="s">
        <v>82</v>
      </c>
      <c r="C119" s="477"/>
      <c r="D119" s="477"/>
      <c r="E119" s="454"/>
      <c r="F119" s="454"/>
      <c r="G119" s="455"/>
    </row>
    <row r="120" spans="2:10" ht="14" customHeight="1">
      <c r="B120" s="457"/>
      <c r="C120" s="458">
        <v>46101</v>
      </c>
      <c r="D120" s="459" t="s">
        <v>403</v>
      </c>
      <c r="E120" s="460" t="s">
        <v>403</v>
      </c>
      <c r="F120" s="460" t="s">
        <v>1239</v>
      </c>
      <c r="G120" s="481"/>
      <c r="H120" s="521">
        <f>(6*100)</f>
        <v>600</v>
      </c>
      <c r="I120" s="10" t="s">
        <v>414</v>
      </c>
    </row>
    <row r="121" spans="2:10" ht="14" customHeight="1">
      <c r="B121" s="457"/>
      <c r="C121" s="457"/>
      <c r="D121" s="453"/>
      <c r="E121" s="454"/>
      <c r="F121" s="454"/>
      <c r="G121" s="455"/>
    </row>
    <row r="122" spans="2:10" ht="14" customHeight="1">
      <c r="B122" s="477" t="s">
        <v>123</v>
      </c>
      <c r="C122" s="477"/>
      <c r="D122" s="477"/>
      <c r="E122" s="477"/>
      <c r="F122" s="453"/>
      <c r="G122" s="471"/>
    </row>
    <row r="123" spans="2:10" ht="14" customHeight="1">
      <c r="C123" s="498">
        <v>46113</v>
      </c>
      <c r="D123" s="459" t="s">
        <v>495</v>
      </c>
      <c r="E123" s="459"/>
      <c r="F123" s="459" t="s">
        <v>177</v>
      </c>
      <c r="G123" s="522"/>
      <c r="H123" s="523">
        <f>(100+31)*7</f>
        <v>917</v>
      </c>
      <c r="I123" s="454"/>
    </row>
    <row r="124" spans="2:10" ht="14" customHeight="1">
      <c r="C124" s="473"/>
      <c r="D124" s="453"/>
      <c r="E124" s="453"/>
      <c r="F124" s="453"/>
      <c r="G124" s="471"/>
      <c r="H124" s="472"/>
      <c r="I124" s="454"/>
    </row>
    <row r="125" spans="2:10" ht="14" customHeight="1">
      <c r="B125" s="520" t="s">
        <v>38</v>
      </c>
      <c r="C125" s="520"/>
      <c r="D125" s="524"/>
    </row>
    <row r="126" spans="2:10" ht="14" customHeight="1">
      <c r="B126" s="525" t="s">
        <v>39</v>
      </c>
      <c r="C126" s="525"/>
      <c r="D126" s="453"/>
      <c r="E126" s="453"/>
      <c r="F126" s="453"/>
      <c r="G126" s="471"/>
      <c r="H126" s="507"/>
    </row>
    <row r="127" spans="2:10" s="454" customFormat="1" ht="14" customHeight="1">
      <c r="C127" s="473">
        <v>46006</v>
      </c>
      <c r="D127" s="453"/>
      <c r="E127" s="454" t="s">
        <v>494</v>
      </c>
      <c r="F127" s="453" t="s">
        <v>125</v>
      </c>
      <c r="G127" s="472">
        <v>-10</v>
      </c>
      <c r="J127" s="457"/>
    </row>
    <row r="128" spans="2:10" s="454" customFormat="1" ht="14" customHeight="1">
      <c r="B128" s="473"/>
      <c r="C128" s="473">
        <v>46086</v>
      </c>
      <c r="D128" s="454" t="s">
        <v>495</v>
      </c>
      <c r="E128" s="453" t="s">
        <v>124</v>
      </c>
      <c r="F128" s="454" t="s">
        <v>496</v>
      </c>
      <c r="G128" s="472">
        <v>95</v>
      </c>
      <c r="J128" s="457"/>
    </row>
    <row r="129" spans="2:10" s="454" customFormat="1" ht="14" customHeight="1">
      <c r="B129" s="473"/>
      <c r="C129" s="473">
        <v>46115</v>
      </c>
      <c r="D129" s="454" t="s">
        <v>495</v>
      </c>
      <c r="E129" s="453" t="s">
        <v>124</v>
      </c>
      <c r="F129" s="454" t="s">
        <v>497</v>
      </c>
      <c r="G129" s="472">
        <v>95</v>
      </c>
      <c r="J129" s="457"/>
    </row>
    <row r="130" spans="2:10" s="454" customFormat="1" ht="14" customHeight="1">
      <c r="B130" s="473"/>
      <c r="C130" s="473">
        <v>46147</v>
      </c>
      <c r="D130" s="454" t="s">
        <v>495</v>
      </c>
      <c r="E130" s="453" t="s">
        <v>124</v>
      </c>
      <c r="F130" s="454" t="s">
        <v>1286</v>
      </c>
      <c r="G130" s="472">
        <v>95</v>
      </c>
      <c r="J130" s="457"/>
    </row>
    <row r="131" spans="2:10" s="454" customFormat="1" ht="14" customHeight="1">
      <c r="B131" s="473"/>
      <c r="C131" s="473">
        <v>46148</v>
      </c>
      <c r="D131" s="454" t="s">
        <v>125</v>
      </c>
      <c r="E131" s="453" t="s">
        <v>124</v>
      </c>
      <c r="F131" s="454" t="s">
        <v>1287</v>
      </c>
      <c r="G131" s="472">
        <v>-95</v>
      </c>
      <c r="J131" s="457"/>
    </row>
    <row r="132" spans="2:10" s="454" customFormat="1" ht="14" customHeight="1">
      <c r="B132" s="473"/>
      <c r="C132" s="473">
        <v>46149</v>
      </c>
      <c r="D132" s="454" t="s">
        <v>125</v>
      </c>
      <c r="E132" s="453" t="s">
        <v>124</v>
      </c>
      <c r="F132" s="454" t="s">
        <v>1288</v>
      </c>
      <c r="G132" s="472">
        <v>-95</v>
      </c>
      <c r="J132" s="457"/>
    </row>
    <row r="133" spans="2:10" s="454" customFormat="1" ht="14" customHeight="1">
      <c r="B133" s="473"/>
      <c r="C133" s="498">
        <v>46150</v>
      </c>
      <c r="D133" s="460" t="s">
        <v>125</v>
      </c>
      <c r="E133" s="459" t="s">
        <v>124</v>
      </c>
      <c r="F133" s="460" t="s">
        <v>1289</v>
      </c>
      <c r="G133" s="526">
        <v>-95</v>
      </c>
      <c r="J133" s="457"/>
    </row>
    <row r="134" spans="2:10" ht="14" customHeight="1">
      <c r="H134" s="465">
        <f>SUM(G127:G133)</f>
        <v>-10</v>
      </c>
    </row>
    <row r="135" spans="2:10" s="454" customFormat="1" ht="14" customHeight="1">
      <c r="B135" s="473"/>
      <c r="C135" s="473"/>
      <c r="E135" s="453"/>
      <c r="G135" s="472"/>
      <c r="H135" s="465"/>
      <c r="J135" s="457"/>
    </row>
    <row r="136" spans="2:10" s="454" customFormat="1" ht="14" customHeight="1">
      <c r="B136" s="525" t="s">
        <v>63</v>
      </c>
      <c r="C136" s="525"/>
      <c r="D136" s="453"/>
      <c r="E136" s="453"/>
      <c r="G136" s="455"/>
      <c r="H136" s="471"/>
      <c r="J136" s="455"/>
    </row>
    <row r="137" spans="2:10" s="454" customFormat="1" ht="14" customHeight="1">
      <c r="C137" s="473">
        <v>45931</v>
      </c>
      <c r="D137" s="453" t="s">
        <v>410</v>
      </c>
      <c r="E137" s="453" t="s">
        <v>110</v>
      </c>
      <c r="F137" s="453" t="s">
        <v>1240</v>
      </c>
      <c r="G137" s="384">
        <f>'UPDATED Revenue '!E14</f>
        <v>37.6</v>
      </c>
      <c r="J137" s="457"/>
    </row>
    <row r="138" spans="2:10" s="454" customFormat="1" ht="14" customHeight="1">
      <c r="C138" s="473">
        <v>45962</v>
      </c>
      <c r="D138" s="453" t="s">
        <v>410</v>
      </c>
      <c r="E138" s="453" t="s">
        <v>110</v>
      </c>
      <c r="F138" s="453" t="s">
        <v>1241</v>
      </c>
      <c r="G138" s="456">
        <f>Revenue!F64</f>
        <v>172.48999999999992</v>
      </c>
      <c r="J138" s="457"/>
    </row>
    <row r="139" spans="2:10" s="454" customFormat="1" ht="14" customHeight="1">
      <c r="C139" s="473">
        <v>45992</v>
      </c>
      <c r="D139" s="453" t="s">
        <v>410</v>
      </c>
      <c r="E139" s="453" t="s">
        <v>110</v>
      </c>
      <c r="F139" s="453" t="s">
        <v>1242</v>
      </c>
      <c r="G139" s="456">
        <f>Revenue!F107</f>
        <v>139.29000000000002</v>
      </c>
      <c r="J139" s="457"/>
    </row>
    <row r="140" spans="2:10" s="454" customFormat="1" ht="14" customHeight="1">
      <c r="C140" s="473">
        <v>46023</v>
      </c>
      <c r="D140" s="453" t="s">
        <v>410</v>
      </c>
      <c r="E140" s="453" t="s">
        <v>110</v>
      </c>
      <c r="F140" s="453" t="s">
        <v>1243</v>
      </c>
      <c r="G140" s="456">
        <f>Revenue!F213</f>
        <v>325.28999999999968</v>
      </c>
      <c r="J140" s="457"/>
    </row>
    <row r="141" spans="2:10" s="454" customFormat="1" ht="14" customHeight="1">
      <c r="C141" s="473">
        <v>46054</v>
      </c>
      <c r="D141" s="453" t="s">
        <v>410</v>
      </c>
      <c r="E141" s="453" t="s">
        <v>110</v>
      </c>
      <c r="F141" s="453" t="s">
        <v>1244</v>
      </c>
      <c r="G141" s="456">
        <v>478.36</v>
      </c>
      <c r="H141" s="474"/>
      <c r="J141" s="457"/>
    </row>
    <row r="142" spans="2:10" s="454" customFormat="1" ht="14" customHeight="1">
      <c r="C142" s="498">
        <v>46082</v>
      </c>
      <c r="D142" s="459" t="s">
        <v>410</v>
      </c>
      <c r="E142" s="459" t="s">
        <v>110</v>
      </c>
      <c r="F142" s="459" t="s">
        <v>2996</v>
      </c>
      <c r="G142" s="475">
        <f>Revenue!F819</f>
        <v>727.96000000000402</v>
      </c>
      <c r="I142" s="527"/>
      <c r="J142" s="457"/>
    </row>
    <row r="143" spans="2:10" s="454" customFormat="1" ht="14" customHeight="1">
      <c r="C143" s="473"/>
      <c r="D143" s="453"/>
      <c r="E143" s="453"/>
      <c r="F143" s="453"/>
      <c r="G143" s="471"/>
      <c r="H143" s="476">
        <f>SUM(G137:G142)</f>
        <v>1880.9900000000039</v>
      </c>
      <c r="I143" s="527"/>
      <c r="J143" s="457"/>
    </row>
    <row r="144" spans="2:10" s="454" customFormat="1" ht="14" customHeight="1">
      <c r="C144" s="473"/>
      <c r="D144" s="453"/>
      <c r="E144" s="453"/>
      <c r="F144" s="453"/>
      <c r="G144" s="471"/>
      <c r="H144" s="456"/>
      <c r="I144" s="527"/>
      <c r="J144" s="457"/>
    </row>
    <row r="145" spans="2:9" ht="14" customHeight="1">
      <c r="B145" s="493" t="s">
        <v>142</v>
      </c>
      <c r="C145" s="493"/>
      <c r="D145" s="453"/>
      <c r="E145" s="453"/>
      <c r="F145" s="453"/>
      <c r="G145" s="471"/>
      <c r="H145" s="507"/>
    </row>
    <row r="146" spans="2:9" ht="14" customHeight="1">
      <c r="C146" s="457">
        <v>46061</v>
      </c>
      <c r="D146" s="10" t="s">
        <v>404</v>
      </c>
      <c r="E146" s="453" t="s">
        <v>409</v>
      </c>
      <c r="F146" s="528" t="s">
        <v>411</v>
      </c>
      <c r="G146" s="446">
        <v>120</v>
      </c>
      <c r="I146" s="529" t="s">
        <v>463</v>
      </c>
    </row>
    <row r="147" spans="2:9" ht="14" customHeight="1">
      <c r="C147" s="457">
        <v>46091</v>
      </c>
      <c r="D147" s="10" t="s">
        <v>404</v>
      </c>
      <c r="E147" s="453" t="s">
        <v>412</v>
      </c>
      <c r="F147" s="530" t="s">
        <v>413</v>
      </c>
      <c r="G147" s="531">
        <v>-3</v>
      </c>
      <c r="I147" s="529"/>
    </row>
    <row r="148" spans="2:9" ht="14" customHeight="1">
      <c r="C148" s="458">
        <v>46091</v>
      </c>
      <c r="D148" s="532" t="s">
        <v>404</v>
      </c>
      <c r="E148" s="459" t="s">
        <v>140</v>
      </c>
      <c r="F148" s="533" t="s">
        <v>1245</v>
      </c>
      <c r="G148" s="475">
        <v>70</v>
      </c>
      <c r="H148" s="531"/>
      <c r="I148" s="10"/>
    </row>
    <row r="149" spans="2:9" ht="14" customHeight="1">
      <c r="C149" s="457"/>
      <c r="E149" s="453"/>
      <c r="F149" s="530"/>
      <c r="H149" s="476">
        <f>SUM(G146:G148)</f>
        <v>187</v>
      </c>
    </row>
    <row r="150" spans="2:9" ht="14" customHeight="1">
      <c r="C150" s="457"/>
      <c r="E150" s="453"/>
      <c r="F150" s="530"/>
      <c r="H150" s="476"/>
    </row>
    <row r="151" spans="2:9" ht="14" customHeight="1">
      <c r="B151" s="534" t="s">
        <v>41</v>
      </c>
      <c r="C151" s="473"/>
      <c r="D151" s="453"/>
      <c r="E151" s="453"/>
      <c r="F151" s="453"/>
      <c r="G151" s="471"/>
    </row>
    <row r="152" spans="2:9" ht="14" customHeight="1">
      <c r="B152" s="473"/>
      <c r="C152" s="458">
        <v>46113</v>
      </c>
      <c r="D152" s="459"/>
      <c r="E152" s="459"/>
      <c r="F152" s="459"/>
      <c r="G152" s="463"/>
      <c r="H152" s="465">
        <v>0</v>
      </c>
    </row>
    <row r="153" spans="2:9" ht="14" customHeight="1">
      <c r="B153" s="473"/>
      <c r="C153" s="457"/>
      <c r="D153" s="453"/>
      <c r="E153" s="453"/>
      <c r="F153" s="453"/>
      <c r="G153" s="464"/>
      <c r="H153" s="465"/>
    </row>
    <row r="154" spans="2:9" ht="14" customHeight="1">
      <c r="B154" s="534" t="s">
        <v>42</v>
      </c>
      <c r="C154" s="473"/>
      <c r="D154" s="453"/>
      <c r="E154" s="453"/>
      <c r="F154" s="453"/>
      <c r="G154" s="471"/>
    </row>
    <row r="155" spans="2:9" ht="14" customHeight="1">
      <c r="C155" s="535">
        <v>45974</v>
      </c>
      <c r="D155" s="532" t="s">
        <v>415</v>
      </c>
      <c r="E155" s="532" t="s">
        <v>137</v>
      </c>
      <c r="F155" s="532" t="s">
        <v>138</v>
      </c>
      <c r="G155" s="536"/>
      <c r="H155" s="537">
        <v>100.97</v>
      </c>
    </row>
    <row r="156" spans="2:9" ht="14" customHeight="1">
      <c r="C156" s="538"/>
      <c r="E156" s="10"/>
      <c r="F156" s="10"/>
      <c r="G156" s="539"/>
      <c r="H156" s="540"/>
    </row>
    <row r="157" spans="2:9" ht="14" customHeight="1">
      <c r="B157" s="512" t="s">
        <v>43</v>
      </c>
      <c r="D157" s="494"/>
      <c r="E157" s="504"/>
      <c r="F157" s="504"/>
      <c r="G157" s="505"/>
      <c r="H157" s="506"/>
    </row>
    <row r="158" spans="2:9" ht="14" customHeight="1">
      <c r="B158" s="512"/>
      <c r="C158" s="503">
        <v>46153</v>
      </c>
      <c r="D158" s="608" t="s">
        <v>404</v>
      </c>
      <c r="E158" s="606"/>
      <c r="F158" s="606"/>
      <c r="G158" s="607">
        <v>400.32</v>
      </c>
      <c r="H158" s="332">
        <v>400.32</v>
      </c>
    </row>
    <row r="159" spans="2:9" ht="14" customHeight="1">
      <c r="C159" s="541"/>
      <c r="D159" s="494"/>
      <c r="E159" s="504"/>
      <c r="F159" s="504"/>
      <c r="G159" s="505"/>
      <c r="H159" s="506"/>
    </row>
    <row r="160" spans="2:9" ht="14" customHeight="1">
      <c r="C160" s="541"/>
      <c r="D160" s="494"/>
      <c r="E160" s="504"/>
      <c r="F160" s="504"/>
      <c r="G160" s="505"/>
      <c r="H160" s="506"/>
    </row>
    <row r="161" spans="2:9" ht="14" customHeight="1">
      <c r="B161" s="520" t="s">
        <v>0</v>
      </c>
      <c r="C161" s="520"/>
      <c r="D161" s="524"/>
    </row>
    <row r="162" spans="2:9" ht="14" customHeight="1">
      <c r="B162" s="534" t="s">
        <v>44</v>
      </c>
      <c r="C162" s="457"/>
      <c r="D162" s="453"/>
      <c r="E162" s="453"/>
      <c r="F162" s="453"/>
      <c r="G162" s="471"/>
      <c r="H162" s="472"/>
    </row>
    <row r="163" spans="2:9" ht="14" customHeight="1">
      <c r="B163" s="473"/>
      <c r="C163" s="458">
        <v>46113</v>
      </c>
      <c r="D163" s="459"/>
      <c r="E163" s="459"/>
      <c r="F163" s="459"/>
      <c r="G163" s="463"/>
      <c r="H163" s="465">
        <v>0</v>
      </c>
    </row>
    <row r="164" spans="2:9" ht="14" customHeight="1">
      <c r="B164" s="473"/>
      <c r="C164" s="457"/>
      <c r="D164" s="453"/>
      <c r="E164" s="453"/>
      <c r="F164" s="453"/>
      <c r="G164" s="464"/>
      <c r="H164" s="465"/>
    </row>
    <row r="165" spans="2:9" ht="14" customHeight="1">
      <c r="B165" s="512" t="s">
        <v>134</v>
      </c>
      <c r="C165" s="457"/>
      <c r="D165" s="453"/>
      <c r="E165" s="453"/>
      <c r="F165" s="453"/>
      <c r="G165" s="471"/>
      <c r="H165" s="472"/>
    </row>
    <row r="166" spans="2:9" ht="14" customHeight="1">
      <c r="C166" s="498">
        <v>46061</v>
      </c>
      <c r="D166" s="459" t="s">
        <v>459</v>
      </c>
      <c r="E166" s="459" t="s">
        <v>135</v>
      </c>
      <c r="F166" s="459" t="s">
        <v>143</v>
      </c>
      <c r="G166" s="463"/>
      <c r="H166" s="465">
        <v>300</v>
      </c>
      <c r="I166" s="443" t="s">
        <v>141</v>
      </c>
    </row>
    <row r="167" spans="2:9" ht="14" customHeight="1">
      <c r="B167" s="473"/>
      <c r="C167" s="457"/>
      <c r="D167" s="453"/>
      <c r="E167" s="453"/>
      <c r="F167" s="453"/>
      <c r="G167" s="471"/>
      <c r="H167" s="472"/>
    </row>
    <row r="168" spans="2:9" ht="14" customHeight="1">
      <c r="B168" s="512" t="s">
        <v>66</v>
      </c>
      <c r="C168" s="457"/>
      <c r="D168" s="453"/>
      <c r="E168" s="454"/>
      <c r="F168" s="454"/>
      <c r="G168" s="455"/>
      <c r="H168" s="456"/>
    </row>
    <row r="169" spans="2:9" ht="14" customHeight="1">
      <c r="B169" s="541"/>
      <c r="D169" s="494"/>
      <c r="E169" s="504"/>
      <c r="F169" s="504"/>
      <c r="G169" s="505"/>
      <c r="H169" s="542"/>
    </row>
    <row r="170" spans="2:9" ht="14" customHeight="1">
      <c r="B170" s="512" t="s">
        <v>45</v>
      </c>
      <c r="D170" s="494"/>
      <c r="E170" s="504"/>
      <c r="F170" s="504"/>
      <c r="G170" s="505"/>
      <c r="H170" s="506"/>
    </row>
    <row r="171" spans="2:9" ht="14" customHeight="1">
      <c r="C171" s="458">
        <v>46113</v>
      </c>
      <c r="D171" s="459" t="s">
        <v>404</v>
      </c>
      <c r="E171" s="459" t="s">
        <v>532</v>
      </c>
      <c r="F171" s="459" t="s">
        <v>2997</v>
      </c>
      <c r="G171" s="463">
        <v>150</v>
      </c>
      <c r="H171" s="465">
        <f>G171</f>
        <v>150</v>
      </c>
    </row>
    <row r="172" spans="2:9" ht="14" customHeight="1">
      <c r="C172" s="457"/>
      <c r="D172" s="453"/>
      <c r="E172" s="453"/>
      <c r="F172" s="454"/>
      <c r="G172" s="455"/>
      <c r="H172" s="462"/>
    </row>
    <row r="173" spans="2:9" ht="14" customHeight="1">
      <c r="C173" s="457"/>
      <c r="D173" s="453"/>
      <c r="E173" s="453"/>
      <c r="F173" s="454"/>
      <c r="G173" s="455"/>
      <c r="H173" s="476">
        <f>SUM(H4:H171)</f>
        <v>57863.1</v>
      </c>
    </row>
    <row r="174" spans="2:9" ht="14" customHeight="1">
      <c r="C174" s="457"/>
      <c r="D174" s="453"/>
      <c r="E174" s="454"/>
      <c r="F174" s="454"/>
      <c r="G174" s="455"/>
      <c r="H174" s="462"/>
    </row>
    <row r="175" spans="2:9" ht="14" customHeight="1">
      <c r="C175" s="457"/>
      <c r="D175" s="453"/>
      <c r="E175" s="454"/>
      <c r="F175" s="454"/>
      <c r="G175" s="455"/>
      <c r="H175" s="462"/>
    </row>
    <row r="176" spans="2:9" ht="14" customHeight="1">
      <c r="C176" s="457"/>
      <c r="D176" s="453"/>
      <c r="E176" s="454"/>
      <c r="F176" s="454"/>
      <c r="G176" s="455"/>
      <c r="H176" s="462"/>
    </row>
    <row r="177" spans="3:8" ht="14" customHeight="1">
      <c r="C177" s="457"/>
      <c r="D177" s="453"/>
      <c r="E177" s="454"/>
      <c r="F177" s="454"/>
      <c r="G177" s="455"/>
      <c r="H177" s="462"/>
    </row>
  </sheetData>
  <mergeCells count="31">
    <mergeCell ref="I4:I9"/>
    <mergeCell ref="B35:C35"/>
    <mergeCell ref="B31:C31"/>
    <mergeCell ref="B122:E122"/>
    <mergeCell ref="I146:I147"/>
    <mergeCell ref="B82:C82"/>
    <mergeCell ref="B71:C71"/>
    <mergeCell ref="B65:C65"/>
    <mergeCell ref="B46:C46"/>
    <mergeCell ref="B41:C41"/>
    <mergeCell ref="B86:C86"/>
    <mergeCell ref="B89:C89"/>
    <mergeCell ref="B115:C115"/>
    <mergeCell ref="B112:C112"/>
    <mergeCell ref="B107:C107"/>
    <mergeCell ref="B101:C101"/>
    <mergeCell ref="B98:C98"/>
    <mergeCell ref="B5:C5"/>
    <mergeCell ref="B10:C10"/>
    <mergeCell ref="B14:C14"/>
    <mergeCell ref="B18:C18"/>
    <mergeCell ref="B25:C25"/>
    <mergeCell ref="B95:C95"/>
    <mergeCell ref="B92:C92"/>
    <mergeCell ref="B145:C145"/>
    <mergeCell ref="B161:C161"/>
    <mergeCell ref="B119:D119"/>
    <mergeCell ref="B118:C118"/>
    <mergeCell ref="B125:C125"/>
    <mergeCell ref="B126:C126"/>
    <mergeCell ref="B136:C136"/>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1297-7A2E-5D41-A014-69BC44AEDFE5}">
  <dimension ref="A1:B19"/>
  <sheetViews>
    <sheetView workbookViewId="0">
      <selection activeCell="F19" sqref="F19"/>
    </sheetView>
  </sheetViews>
  <sheetFormatPr baseColWidth="10" defaultColWidth="14" defaultRowHeight="23"/>
  <cols>
    <col min="1" max="2" width="14" style="439"/>
    <col min="3" max="16384" width="14" style="438"/>
  </cols>
  <sheetData>
    <row r="1" spans="1:2">
      <c r="A1" s="437" t="s">
        <v>2998</v>
      </c>
      <c r="B1" s="437"/>
    </row>
    <row r="3" spans="1:2">
      <c r="A3" s="440" t="s">
        <v>96</v>
      </c>
      <c r="B3" s="440" t="s">
        <v>97</v>
      </c>
    </row>
    <row r="4" spans="1:2">
      <c r="A4" s="439">
        <v>-100</v>
      </c>
      <c r="B4" s="439">
        <v>0</v>
      </c>
    </row>
    <row r="5" spans="1:2">
      <c r="A5" s="439">
        <v>-131</v>
      </c>
      <c r="B5" s="439">
        <v>0</v>
      </c>
    </row>
    <row r="6" spans="1:2">
      <c r="A6" s="439">
        <v>-200</v>
      </c>
      <c r="B6" s="439">
        <v>0</v>
      </c>
    </row>
    <row r="7" spans="1:2">
      <c r="A7" s="439">
        <v>-25</v>
      </c>
      <c r="B7" s="439">
        <v>0</v>
      </c>
    </row>
    <row r="8" spans="1:2">
      <c r="A8" s="439">
        <v>-25</v>
      </c>
      <c r="B8" s="439">
        <v>0</v>
      </c>
    </row>
    <row r="9" spans="1:2">
      <c r="A9" s="439">
        <v>-100</v>
      </c>
      <c r="B9" s="439">
        <v>0</v>
      </c>
    </row>
    <row r="10" spans="1:2">
      <c r="A10" s="439">
        <v>-100</v>
      </c>
      <c r="B10" s="439">
        <v>0</v>
      </c>
    </row>
    <row r="11" spans="1:2">
      <c r="A11" s="439">
        <v>-31</v>
      </c>
      <c r="B11" s="439">
        <v>0</v>
      </c>
    </row>
    <row r="12" spans="1:2">
      <c r="A12" s="439">
        <v>-100</v>
      </c>
      <c r="B12" s="439">
        <v>0</v>
      </c>
    </row>
    <row r="13" spans="1:2">
      <c r="A13" s="439">
        <v>-286</v>
      </c>
      <c r="B13" s="439">
        <v>0</v>
      </c>
    </row>
    <row r="14" spans="1:2">
      <c r="A14" s="439">
        <v>-131</v>
      </c>
      <c r="B14" s="439">
        <v>0</v>
      </c>
    </row>
    <row r="15" spans="1:2">
      <c r="A15" s="439">
        <v>-131</v>
      </c>
      <c r="B15" s="439">
        <v>0</v>
      </c>
    </row>
    <row r="16" spans="1:2">
      <c r="A16" s="439">
        <v>-131</v>
      </c>
      <c r="B16" s="439">
        <v>0</v>
      </c>
    </row>
    <row r="17" spans="1:2">
      <c r="A17" s="441">
        <v>-31</v>
      </c>
      <c r="B17" s="441">
        <v>0</v>
      </c>
    </row>
    <row r="18" spans="1:2" ht="24" thickBot="1">
      <c r="A18" s="442">
        <f>SUM(A4:A17)</f>
        <v>-1522</v>
      </c>
      <c r="B18" s="442">
        <f>SUM(B4:B17)</f>
        <v>0</v>
      </c>
    </row>
    <row r="19" spans="1:2" ht="24" thickTop="1"/>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33B78-4D24-4445-BFA9-F58EA81D2619}">
  <dimension ref="A2:L116"/>
  <sheetViews>
    <sheetView topLeftCell="C94" workbookViewId="0">
      <selection activeCell="C117" sqref="C117"/>
    </sheetView>
  </sheetViews>
  <sheetFormatPr baseColWidth="10" defaultRowHeight="23"/>
  <cols>
    <col min="1" max="1" width="21" style="109" bestFit="1" customWidth="1"/>
    <col min="2" max="2" width="25.6640625" style="109" bestFit="1" customWidth="1"/>
    <col min="3" max="3" width="14.1640625" style="127" bestFit="1" customWidth="1"/>
    <col min="4" max="4" width="18.5" style="109" bestFit="1" customWidth="1"/>
    <col min="5" max="5" width="17.1640625" style="109" hidden="1" customWidth="1"/>
    <col min="6" max="6" width="18" style="109" hidden="1" customWidth="1"/>
    <col min="7" max="7" width="24.1640625" style="109" hidden="1" customWidth="1"/>
    <col min="8" max="8" width="29.5" style="109" hidden="1" customWidth="1"/>
    <col min="9" max="9" width="16" style="109" hidden="1" customWidth="1"/>
    <col min="10" max="10" width="6.5" style="109" hidden="1" customWidth="1"/>
    <col min="11" max="11" width="14.83203125" style="109" customWidth="1"/>
    <col min="12" max="12" width="15.83203125" style="109" bestFit="1" customWidth="1"/>
    <col min="13" max="16384" width="10.83203125" style="109"/>
  </cols>
  <sheetData>
    <row r="2" spans="1:12">
      <c r="A2" s="592"/>
      <c r="C2" s="592"/>
      <c r="D2" s="592"/>
      <c r="E2" s="592"/>
      <c r="F2" s="592"/>
      <c r="G2" s="592"/>
      <c r="H2" s="592"/>
      <c r="I2" s="592"/>
      <c r="J2" s="592"/>
    </row>
    <row r="4" spans="1:12">
      <c r="A4" s="571" t="s">
        <v>199</v>
      </c>
      <c r="B4" s="571" t="s">
        <v>200</v>
      </c>
      <c r="C4" s="572" t="s">
        <v>201</v>
      </c>
      <c r="D4" s="573" t="s">
        <v>202</v>
      </c>
      <c r="E4" s="571" t="s">
        <v>203</v>
      </c>
      <c r="F4" s="573" t="s">
        <v>204</v>
      </c>
      <c r="G4" s="571" t="s">
        <v>205</v>
      </c>
      <c r="H4" s="573" t="s">
        <v>206</v>
      </c>
      <c r="I4" s="573" t="s">
        <v>207</v>
      </c>
      <c r="J4" s="62">
        <v>31</v>
      </c>
    </row>
    <row r="5" spans="1:12">
      <c r="A5" s="574" t="s">
        <v>208</v>
      </c>
      <c r="B5" s="574" t="s">
        <v>209</v>
      </c>
      <c r="C5" s="575">
        <v>1</v>
      </c>
      <c r="D5" s="576">
        <v>31</v>
      </c>
      <c r="E5" s="574">
        <v>0</v>
      </c>
      <c r="F5" s="576" t="s">
        <v>210</v>
      </c>
      <c r="G5" s="574">
        <v>1</v>
      </c>
      <c r="H5" s="576">
        <v>131</v>
      </c>
      <c r="I5" s="576">
        <v>162</v>
      </c>
      <c r="J5" s="110">
        <f>C5*$J$4</f>
        <v>31</v>
      </c>
    </row>
    <row r="6" spans="1:12">
      <c r="A6" s="574" t="s">
        <v>211</v>
      </c>
      <c r="B6" s="574" t="s">
        <v>212</v>
      </c>
      <c r="C6" s="575">
        <v>5</v>
      </c>
      <c r="D6" s="576">
        <v>155</v>
      </c>
      <c r="E6" s="574">
        <v>0</v>
      </c>
      <c r="F6" s="576" t="s">
        <v>210</v>
      </c>
      <c r="G6" s="574">
        <v>4</v>
      </c>
      <c r="H6" s="576">
        <v>524</v>
      </c>
      <c r="I6" s="576">
        <v>679</v>
      </c>
      <c r="J6" s="110">
        <f t="shared" ref="J6:J69" si="0">C6*$J$4</f>
        <v>155</v>
      </c>
    </row>
    <row r="7" spans="1:12">
      <c r="A7" s="574" t="s">
        <v>213</v>
      </c>
      <c r="B7" s="574" t="s">
        <v>214</v>
      </c>
      <c r="C7" s="575">
        <v>1</v>
      </c>
      <c r="D7" s="576">
        <v>31</v>
      </c>
      <c r="E7" s="574">
        <v>0</v>
      </c>
      <c r="F7" s="576" t="s">
        <v>210</v>
      </c>
      <c r="G7" s="574">
        <v>1</v>
      </c>
      <c r="H7" s="576">
        <v>131</v>
      </c>
      <c r="I7" s="576">
        <v>162</v>
      </c>
      <c r="J7" s="110">
        <f t="shared" si="0"/>
        <v>31</v>
      </c>
    </row>
    <row r="8" spans="1:12">
      <c r="A8" s="574" t="s">
        <v>215</v>
      </c>
      <c r="B8" s="574" t="s">
        <v>216</v>
      </c>
      <c r="C8" s="575">
        <v>1</v>
      </c>
      <c r="D8" s="576">
        <v>31</v>
      </c>
      <c r="E8" s="574">
        <v>1</v>
      </c>
      <c r="F8" s="576">
        <v>31</v>
      </c>
      <c r="G8" s="574"/>
      <c r="H8" s="576" t="s">
        <v>217</v>
      </c>
      <c r="I8" s="576">
        <v>62</v>
      </c>
      <c r="J8" s="110">
        <f t="shared" si="0"/>
        <v>31</v>
      </c>
    </row>
    <row r="9" spans="1:12">
      <c r="A9" s="574" t="s">
        <v>218</v>
      </c>
      <c r="B9" s="574" t="s">
        <v>219</v>
      </c>
      <c r="C9" s="575">
        <v>1</v>
      </c>
      <c r="D9" s="576">
        <v>31</v>
      </c>
      <c r="E9" s="574">
        <v>0</v>
      </c>
      <c r="F9" s="576" t="s">
        <v>210</v>
      </c>
      <c r="G9" s="574">
        <v>1</v>
      </c>
      <c r="H9" s="576">
        <v>131</v>
      </c>
      <c r="I9" s="576">
        <v>162</v>
      </c>
      <c r="J9" s="110">
        <f t="shared" si="0"/>
        <v>31</v>
      </c>
    </row>
    <row r="10" spans="1:12">
      <c r="A10" s="574" t="s">
        <v>220</v>
      </c>
      <c r="B10" s="574" t="s">
        <v>221</v>
      </c>
      <c r="C10" s="575">
        <v>1</v>
      </c>
      <c r="D10" s="576">
        <v>31</v>
      </c>
      <c r="E10" s="574">
        <v>2</v>
      </c>
      <c r="F10" s="576">
        <v>62</v>
      </c>
      <c r="G10" s="574"/>
      <c r="H10" s="576" t="s">
        <v>217</v>
      </c>
      <c r="I10" s="576">
        <v>93</v>
      </c>
      <c r="J10" s="110">
        <f t="shared" si="0"/>
        <v>31</v>
      </c>
    </row>
    <row r="11" spans="1:12">
      <c r="A11" s="574" t="s">
        <v>222</v>
      </c>
      <c r="B11" s="574" t="s">
        <v>223</v>
      </c>
      <c r="C11" s="575">
        <v>1</v>
      </c>
      <c r="D11" s="576">
        <v>31</v>
      </c>
      <c r="E11" s="574">
        <v>0</v>
      </c>
      <c r="F11" s="576" t="s">
        <v>210</v>
      </c>
      <c r="G11" s="574">
        <v>1</v>
      </c>
      <c r="H11" s="576">
        <v>131</v>
      </c>
      <c r="I11" s="576">
        <v>162</v>
      </c>
      <c r="J11" s="110">
        <f t="shared" si="0"/>
        <v>31</v>
      </c>
    </row>
    <row r="12" spans="1:12">
      <c r="A12" s="574" t="s">
        <v>224</v>
      </c>
      <c r="B12" s="574" t="s">
        <v>225</v>
      </c>
      <c r="C12" s="575">
        <v>1</v>
      </c>
      <c r="D12" s="576">
        <v>31</v>
      </c>
      <c r="E12" s="574">
        <v>1</v>
      </c>
      <c r="F12" s="576">
        <v>31</v>
      </c>
      <c r="G12" s="574"/>
      <c r="H12" s="576" t="s">
        <v>217</v>
      </c>
      <c r="I12" s="576">
        <v>62</v>
      </c>
      <c r="J12" s="110">
        <f t="shared" si="0"/>
        <v>31</v>
      </c>
    </row>
    <row r="13" spans="1:12">
      <c r="A13" s="574" t="s">
        <v>226</v>
      </c>
      <c r="B13" s="574" t="s">
        <v>227</v>
      </c>
      <c r="C13" s="575">
        <v>4</v>
      </c>
      <c r="D13" s="576">
        <v>124</v>
      </c>
      <c r="E13" s="574">
        <v>1</v>
      </c>
      <c r="F13" s="576">
        <v>31</v>
      </c>
      <c r="G13" s="574"/>
      <c r="H13" s="576" t="s">
        <v>217</v>
      </c>
      <c r="I13" s="576">
        <v>155</v>
      </c>
      <c r="J13" s="110">
        <f t="shared" si="0"/>
        <v>124</v>
      </c>
      <c r="K13" s="114">
        <f>SUM(D5:D13)</f>
        <v>496</v>
      </c>
      <c r="L13" s="109" t="s">
        <v>434</v>
      </c>
    </row>
    <row r="14" spans="1:12">
      <c r="A14" s="577" t="s">
        <v>228</v>
      </c>
      <c r="B14" s="577" t="s">
        <v>229</v>
      </c>
      <c r="C14" s="578">
        <v>1</v>
      </c>
      <c r="D14" s="579">
        <v>31</v>
      </c>
      <c r="E14" s="577">
        <v>0</v>
      </c>
      <c r="F14" s="579" t="s">
        <v>210</v>
      </c>
      <c r="G14" s="577">
        <v>1</v>
      </c>
      <c r="H14" s="579">
        <v>131</v>
      </c>
      <c r="I14" s="579">
        <v>162</v>
      </c>
      <c r="J14" s="111">
        <f t="shared" si="0"/>
        <v>31</v>
      </c>
    </row>
    <row r="15" spans="1:12">
      <c r="A15" s="577" t="s">
        <v>230</v>
      </c>
      <c r="B15" s="577" t="s">
        <v>231</v>
      </c>
      <c r="C15" s="578">
        <v>1</v>
      </c>
      <c r="D15" s="579">
        <v>31</v>
      </c>
      <c r="E15" s="577">
        <v>0</v>
      </c>
      <c r="F15" s="579" t="s">
        <v>210</v>
      </c>
      <c r="G15" s="577">
        <v>1</v>
      </c>
      <c r="H15" s="579">
        <v>131</v>
      </c>
      <c r="I15" s="579">
        <v>162</v>
      </c>
      <c r="J15" s="111">
        <f t="shared" si="0"/>
        <v>31</v>
      </c>
    </row>
    <row r="16" spans="1:12">
      <c r="A16" s="577" t="s">
        <v>232</v>
      </c>
      <c r="B16" s="577" t="s">
        <v>233</v>
      </c>
      <c r="C16" s="578">
        <v>1</v>
      </c>
      <c r="D16" s="579">
        <v>31</v>
      </c>
      <c r="E16" s="577">
        <v>0</v>
      </c>
      <c r="F16" s="579" t="s">
        <v>210</v>
      </c>
      <c r="G16" s="577">
        <v>2</v>
      </c>
      <c r="H16" s="579">
        <v>262</v>
      </c>
      <c r="I16" s="579">
        <v>293</v>
      </c>
      <c r="J16" s="111">
        <f t="shared" si="0"/>
        <v>31</v>
      </c>
    </row>
    <row r="17" spans="1:12">
      <c r="A17" s="577" t="s">
        <v>234</v>
      </c>
      <c r="B17" s="577" t="s">
        <v>235</v>
      </c>
      <c r="C17" s="578">
        <v>1</v>
      </c>
      <c r="D17" s="579">
        <v>31</v>
      </c>
      <c r="E17" s="577">
        <v>0</v>
      </c>
      <c r="F17" s="579" t="s">
        <v>210</v>
      </c>
      <c r="G17" s="577">
        <v>1</v>
      </c>
      <c r="H17" s="579">
        <v>131</v>
      </c>
      <c r="I17" s="579">
        <v>162</v>
      </c>
      <c r="J17" s="111">
        <f t="shared" si="0"/>
        <v>31</v>
      </c>
    </row>
    <row r="18" spans="1:12">
      <c r="A18" s="577" t="s">
        <v>236</v>
      </c>
      <c r="B18" s="577" t="s">
        <v>237</v>
      </c>
      <c r="C18" s="578">
        <v>1</v>
      </c>
      <c r="D18" s="579">
        <v>31</v>
      </c>
      <c r="E18" s="577">
        <v>1</v>
      </c>
      <c r="F18" s="579">
        <v>31</v>
      </c>
      <c r="G18" s="577">
        <v>0</v>
      </c>
      <c r="H18" s="579" t="s">
        <v>217</v>
      </c>
      <c r="I18" s="579">
        <v>62</v>
      </c>
      <c r="J18" s="111">
        <f t="shared" si="0"/>
        <v>31</v>
      </c>
    </row>
    <row r="19" spans="1:12">
      <c r="A19" s="577" t="s">
        <v>238</v>
      </c>
      <c r="B19" s="577" t="s">
        <v>239</v>
      </c>
      <c r="C19" s="578">
        <v>1</v>
      </c>
      <c r="D19" s="579">
        <v>31</v>
      </c>
      <c r="E19" s="577">
        <v>0</v>
      </c>
      <c r="F19" s="579" t="s">
        <v>210</v>
      </c>
      <c r="G19" s="577">
        <v>1</v>
      </c>
      <c r="H19" s="579">
        <v>131</v>
      </c>
      <c r="I19" s="579">
        <v>162</v>
      </c>
      <c r="J19" s="111">
        <f t="shared" si="0"/>
        <v>31</v>
      </c>
    </row>
    <row r="20" spans="1:12">
      <c r="A20" s="577" t="s">
        <v>240</v>
      </c>
      <c r="B20" s="577" t="s">
        <v>241</v>
      </c>
      <c r="C20" s="578">
        <v>1</v>
      </c>
      <c r="D20" s="579">
        <v>31</v>
      </c>
      <c r="E20" s="577">
        <v>2</v>
      </c>
      <c r="F20" s="579">
        <v>62</v>
      </c>
      <c r="G20" s="577">
        <v>0</v>
      </c>
      <c r="H20" s="579" t="s">
        <v>217</v>
      </c>
      <c r="I20" s="579">
        <v>93</v>
      </c>
      <c r="J20" s="111">
        <f t="shared" si="0"/>
        <v>31</v>
      </c>
    </row>
    <row r="21" spans="1:12">
      <c r="A21" s="577" t="s">
        <v>242</v>
      </c>
      <c r="B21" s="577" t="s">
        <v>243</v>
      </c>
      <c r="C21" s="578">
        <v>1</v>
      </c>
      <c r="D21" s="579">
        <v>31</v>
      </c>
      <c r="E21" s="577">
        <v>0</v>
      </c>
      <c r="F21" s="579" t="s">
        <v>210</v>
      </c>
      <c r="G21" s="577">
        <v>1</v>
      </c>
      <c r="H21" s="579">
        <v>131</v>
      </c>
      <c r="I21" s="579">
        <v>162</v>
      </c>
      <c r="J21" s="111">
        <f t="shared" si="0"/>
        <v>31</v>
      </c>
    </row>
    <row r="22" spans="1:12">
      <c r="A22" s="577" t="s">
        <v>244</v>
      </c>
      <c r="B22" s="577" t="s">
        <v>245</v>
      </c>
      <c r="C22" s="578">
        <v>1</v>
      </c>
      <c r="D22" s="579">
        <v>31</v>
      </c>
      <c r="E22" s="577">
        <v>1</v>
      </c>
      <c r="F22" s="579">
        <v>31</v>
      </c>
      <c r="G22" s="577">
        <v>0</v>
      </c>
      <c r="H22" s="579" t="s">
        <v>217</v>
      </c>
      <c r="I22" s="579">
        <v>62</v>
      </c>
      <c r="J22" s="111">
        <f t="shared" si="0"/>
        <v>31</v>
      </c>
    </row>
    <row r="23" spans="1:12">
      <c r="A23" s="577" t="s">
        <v>246</v>
      </c>
      <c r="B23" s="577" t="s">
        <v>247</v>
      </c>
      <c r="C23" s="578">
        <v>5</v>
      </c>
      <c r="D23" s="579">
        <v>155</v>
      </c>
      <c r="E23" s="577">
        <v>0</v>
      </c>
      <c r="F23" s="579" t="s">
        <v>210</v>
      </c>
      <c r="G23" s="577">
        <v>1</v>
      </c>
      <c r="H23" s="579">
        <v>131</v>
      </c>
      <c r="I23" s="579">
        <v>286</v>
      </c>
      <c r="J23" s="111">
        <f t="shared" si="0"/>
        <v>155</v>
      </c>
    </row>
    <row r="24" spans="1:12">
      <c r="A24" s="577" t="s">
        <v>248</v>
      </c>
      <c r="B24" s="577" t="s">
        <v>249</v>
      </c>
      <c r="C24" s="578">
        <v>1</v>
      </c>
      <c r="D24" s="579">
        <v>31</v>
      </c>
      <c r="E24" s="577">
        <v>0</v>
      </c>
      <c r="F24" s="579" t="s">
        <v>210</v>
      </c>
      <c r="G24" s="577">
        <v>1</v>
      </c>
      <c r="H24" s="579">
        <v>131</v>
      </c>
      <c r="I24" s="579">
        <v>162</v>
      </c>
      <c r="J24" s="111">
        <f t="shared" si="0"/>
        <v>31</v>
      </c>
    </row>
    <row r="25" spans="1:12">
      <c r="A25" s="577" t="s">
        <v>250</v>
      </c>
      <c r="B25" s="577" t="s">
        <v>251</v>
      </c>
      <c r="C25" s="578">
        <v>1</v>
      </c>
      <c r="D25" s="579">
        <v>31</v>
      </c>
      <c r="E25" s="577">
        <v>1</v>
      </c>
      <c r="F25" s="579">
        <v>31</v>
      </c>
      <c r="G25" s="577">
        <v>0</v>
      </c>
      <c r="H25" s="579" t="s">
        <v>217</v>
      </c>
      <c r="I25" s="579">
        <v>62</v>
      </c>
      <c r="J25" s="111">
        <f t="shared" si="0"/>
        <v>31</v>
      </c>
      <c r="K25" s="114">
        <f>SUM(D14:D25)</f>
        <v>496</v>
      </c>
      <c r="L25" s="109" t="s">
        <v>435</v>
      </c>
    </row>
    <row r="26" spans="1:12">
      <c r="A26" s="574" t="s">
        <v>252</v>
      </c>
      <c r="B26" s="574" t="s">
        <v>253</v>
      </c>
      <c r="C26" s="575">
        <v>1</v>
      </c>
      <c r="D26" s="576">
        <v>31</v>
      </c>
      <c r="E26" s="574">
        <v>1</v>
      </c>
      <c r="F26" s="576">
        <v>31</v>
      </c>
      <c r="G26" s="574">
        <v>0</v>
      </c>
      <c r="H26" s="576" t="s">
        <v>217</v>
      </c>
      <c r="I26" s="576">
        <v>62</v>
      </c>
      <c r="J26" s="110">
        <f t="shared" si="0"/>
        <v>31</v>
      </c>
    </row>
    <row r="27" spans="1:12">
      <c r="A27" s="574" t="s">
        <v>254</v>
      </c>
      <c r="B27" s="574" t="s">
        <v>255</v>
      </c>
      <c r="C27" s="575">
        <v>1</v>
      </c>
      <c r="D27" s="576">
        <v>31</v>
      </c>
      <c r="E27" s="574">
        <v>0</v>
      </c>
      <c r="F27" s="576" t="s">
        <v>210</v>
      </c>
      <c r="G27" s="574">
        <v>1</v>
      </c>
      <c r="H27" s="576">
        <v>131</v>
      </c>
      <c r="I27" s="576">
        <v>162</v>
      </c>
      <c r="J27" s="110">
        <f t="shared" si="0"/>
        <v>31</v>
      </c>
    </row>
    <row r="28" spans="1:12">
      <c r="A28" s="574" t="s">
        <v>256</v>
      </c>
      <c r="B28" s="574" t="s">
        <v>257</v>
      </c>
      <c r="C28" s="575">
        <v>2</v>
      </c>
      <c r="D28" s="576">
        <v>62</v>
      </c>
      <c r="E28" s="574">
        <v>1</v>
      </c>
      <c r="F28" s="576">
        <v>31</v>
      </c>
      <c r="G28" s="574">
        <v>0</v>
      </c>
      <c r="H28" s="576" t="s">
        <v>217</v>
      </c>
      <c r="I28" s="576">
        <v>93</v>
      </c>
      <c r="J28" s="110">
        <f t="shared" si="0"/>
        <v>62</v>
      </c>
    </row>
    <row r="29" spans="1:12">
      <c r="A29" s="574" t="s">
        <v>258</v>
      </c>
      <c r="B29" s="574" t="s">
        <v>259</v>
      </c>
      <c r="C29" s="575">
        <v>1</v>
      </c>
      <c r="D29" s="576">
        <v>31</v>
      </c>
      <c r="E29" s="574">
        <v>0</v>
      </c>
      <c r="F29" s="576" t="s">
        <v>210</v>
      </c>
      <c r="G29" s="574">
        <v>1</v>
      </c>
      <c r="H29" s="576">
        <v>131</v>
      </c>
      <c r="I29" s="576">
        <v>162</v>
      </c>
      <c r="J29" s="110">
        <f t="shared" si="0"/>
        <v>31</v>
      </c>
    </row>
    <row r="30" spans="1:12">
      <c r="A30" s="574" t="s">
        <v>260</v>
      </c>
      <c r="B30" s="574" t="s">
        <v>261</v>
      </c>
      <c r="C30" s="575">
        <v>1</v>
      </c>
      <c r="D30" s="576">
        <v>31</v>
      </c>
      <c r="E30" s="574">
        <v>0</v>
      </c>
      <c r="F30" s="576" t="s">
        <v>210</v>
      </c>
      <c r="G30" s="574">
        <v>1</v>
      </c>
      <c r="H30" s="576">
        <v>131</v>
      </c>
      <c r="I30" s="576">
        <v>162</v>
      </c>
      <c r="J30" s="110">
        <f t="shared" si="0"/>
        <v>31</v>
      </c>
    </row>
    <row r="31" spans="1:12">
      <c r="A31" s="574" t="s">
        <v>262</v>
      </c>
      <c r="B31" s="574" t="s">
        <v>263</v>
      </c>
      <c r="C31" s="575">
        <v>1</v>
      </c>
      <c r="D31" s="576">
        <v>31</v>
      </c>
      <c r="E31" s="574">
        <v>1</v>
      </c>
      <c r="F31" s="576">
        <v>31</v>
      </c>
      <c r="G31" s="574">
        <v>0</v>
      </c>
      <c r="H31" s="576" t="s">
        <v>217</v>
      </c>
      <c r="I31" s="576">
        <v>62</v>
      </c>
      <c r="J31" s="110">
        <f t="shared" si="0"/>
        <v>31</v>
      </c>
    </row>
    <row r="32" spans="1:12">
      <c r="A32" s="574" t="s">
        <v>264</v>
      </c>
      <c r="B32" s="574" t="s">
        <v>265</v>
      </c>
      <c r="C32" s="575">
        <v>1</v>
      </c>
      <c r="D32" s="576">
        <v>31</v>
      </c>
      <c r="E32" s="574">
        <v>0</v>
      </c>
      <c r="F32" s="576" t="s">
        <v>210</v>
      </c>
      <c r="G32" s="574">
        <v>1</v>
      </c>
      <c r="H32" s="576">
        <v>131</v>
      </c>
      <c r="I32" s="576">
        <v>162</v>
      </c>
      <c r="J32" s="110">
        <f t="shared" si="0"/>
        <v>31</v>
      </c>
    </row>
    <row r="33" spans="1:10">
      <c r="A33" s="574" t="s">
        <v>266</v>
      </c>
      <c r="B33" s="574" t="s">
        <v>267</v>
      </c>
      <c r="C33" s="575">
        <v>1</v>
      </c>
      <c r="D33" s="576">
        <v>31</v>
      </c>
      <c r="E33" s="574">
        <v>0</v>
      </c>
      <c r="F33" s="576" t="s">
        <v>210</v>
      </c>
      <c r="G33" s="574">
        <v>1</v>
      </c>
      <c r="H33" s="576">
        <v>131</v>
      </c>
      <c r="I33" s="576">
        <v>162</v>
      </c>
      <c r="J33" s="110">
        <f t="shared" si="0"/>
        <v>31</v>
      </c>
    </row>
    <row r="34" spans="1:10">
      <c r="A34" s="574" t="s">
        <v>268</v>
      </c>
      <c r="B34" s="574" t="s">
        <v>269</v>
      </c>
      <c r="C34" s="575">
        <v>1</v>
      </c>
      <c r="D34" s="576">
        <v>31</v>
      </c>
      <c r="E34" s="574">
        <v>0</v>
      </c>
      <c r="F34" s="576" t="s">
        <v>210</v>
      </c>
      <c r="G34" s="574">
        <v>1</v>
      </c>
      <c r="H34" s="576">
        <v>131</v>
      </c>
      <c r="I34" s="576">
        <v>162</v>
      </c>
      <c r="J34" s="110">
        <f t="shared" si="0"/>
        <v>31</v>
      </c>
    </row>
    <row r="35" spans="1:10">
      <c r="A35" s="574" t="s">
        <v>270</v>
      </c>
      <c r="B35" s="574" t="s">
        <v>271</v>
      </c>
      <c r="C35" s="575">
        <v>1</v>
      </c>
      <c r="D35" s="576">
        <v>31</v>
      </c>
      <c r="E35" s="574">
        <v>0</v>
      </c>
      <c r="F35" s="576" t="s">
        <v>210</v>
      </c>
      <c r="G35" s="574">
        <v>1</v>
      </c>
      <c r="H35" s="576">
        <v>131</v>
      </c>
      <c r="I35" s="576">
        <v>162</v>
      </c>
      <c r="J35" s="110">
        <f t="shared" si="0"/>
        <v>31</v>
      </c>
    </row>
    <row r="36" spans="1:10">
      <c r="A36" s="574" t="s">
        <v>272</v>
      </c>
      <c r="B36" s="574" t="s">
        <v>273</v>
      </c>
      <c r="C36" s="575">
        <v>1</v>
      </c>
      <c r="D36" s="576">
        <v>31</v>
      </c>
      <c r="E36" s="574">
        <v>0</v>
      </c>
      <c r="F36" s="576" t="s">
        <v>210</v>
      </c>
      <c r="G36" s="574">
        <v>2</v>
      </c>
      <c r="H36" s="576">
        <v>262</v>
      </c>
      <c r="I36" s="576">
        <v>293</v>
      </c>
      <c r="J36" s="110">
        <f t="shared" si="0"/>
        <v>31</v>
      </c>
    </row>
    <row r="37" spans="1:10">
      <c r="A37" s="574" t="s">
        <v>274</v>
      </c>
      <c r="B37" s="574" t="s">
        <v>275</v>
      </c>
      <c r="C37" s="575">
        <v>1</v>
      </c>
      <c r="D37" s="576">
        <v>31</v>
      </c>
      <c r="E37" s="574">
        <v>1</v>
      </c>
      <c r="F37" s="576">
        <v>31</v>
      </c>
      <c r="G37" s="574">
        <v>0</v>
      </c>
      <c r="H37" s="576" t="s">
        <v>217</v>
      </c>
      <c r="I37" s="576">
        <v>62</v>
      </c>
      <c r="J37" s="110">
        <f t="shared" si="0"/>
        <v>31</v>
      </c>
    </row>
    <row r="38" spans="1:10">
      <c r="A38" s="574" t="s">
        <v>276</v>
      </c>
      <c r="B38" s="574" t="s">
        <v>277</v>
      </c>
      <c r="C38" s="575">
        <v>1</v>
      </c>
      <c r="D38" s="576">
        <v>31</v>
      </c>
      <c r="E38" s="574">
        <v>0</v>
      </c>
      <c r="F38" s="576" t="s">
        <v>210</v>
      </c>
      <c r="G38" s="574">
        <v>2</v>
      </c>
      <c r="H38" s="576">
        <v>262</v>
      </c>
      <c r="I38" s="576">
        <v>293</v>
      </c>
      <c r="J38" s="110">
        <f t="shared" si="0"/>
        <v>31</v>
      </c>
    </row>
    <row r="39" spans="1:10">
      <c r="A39" s="574" t="s">
        <v>278</v>
      </c>
      <c r="B39" s="574" t="s">
        <v>279</v>
      </c>
      <c r="C39" s="575">
        <v>2</v>
      </c>
      <c r="D39" s="576">
        <v>62</v>
      </c>
      <c r="E39" s="574">
        <v>1</v>
      </c>
      <c r="F39" s="576">
        <v>31</v>
      </c>
      <c r="G39" s="574">
        <v>0</v>
      </c>
      <c r="H39" s="576" t="s">
        <v>217</v>
      </c>
      <c r="I39" s="576">
        <v>93</v>
      </c>
      <c r="J39" s="110">
        <f t="shared" si="0"/>
        <v>62</v>
      </c>
    </row>
    <row r="40" spans="1:10">
      <c r="A40" s="574" t="s">
        <v>280</v>
      </c>
      <c r="B40" s="574" t="s">
        <v>281</v>
      </c>
      <c r="C40" s="575">
        <v>1</v>
      </c>
      <c r="D40" s="576">
        <v>31</v>
      </c>
      <c r="E40" s="574">
        <v>0</v>
      </c>
      <c r="F40" s="576" t="s">
        <v>210</v>
      </c>
      <c r="G40" s="574">
        <v>1</v>
      </c>
      <c r="H40" s="576">
        <v>131</v>
      </c>
      <c r="I40" s="576">
        <v>162</v>
      </c>
      <c r="J40" s="110">
        <f t="shared" si="0"/>
        <v>31</v>
      </c>
    </row>
    <row r="41" spans="1:10">
      <c r="A41" s="574" t="s">
        <v>282</v>
      </c>
      <c r="B41" s="574" t="s">
        <v>283</v>
      </c>
      <c r="C41" s="575">
        <v>1</v>
      </c>
      <c r="D41" s="576">
        <v>31</v>
      </c>
      <c r="E41" s="574">
        <v>1</v>
      </c>
      <c r="F41" s="576">
        <v>31</v>
      </c>
      <c r="G41" s="574">
        <v>0</v>
      </c>
      <c r="H41" s="576" t="s">
        <v>217</v>
      </c>
      <c r="I41" s="576">
        <v>62</v>
      </c>
      <c r="J41" s="110">
        <f t="shared" si="0"/>
        <v>31</v>
      </c>
    </row>
    <row r="42" spans="1:10">
      <c r="A42" s="574" t="s">
        <v>284</v>
      </c>
      <c r="B42" s="574" t="s">
        <v>285</v>
      </c>
      <c r="C42" s="575">
        <v>1</v>
      </c>
      <c r="D42" s="576">
        <v>31</v>
      </c>
      <c r="E42" s="574">
        <v>2</v>
      </c>
      <c r="F42" s="576">
        <v>62</v>
      </c>
      <c r="G42" s="574">
        <v>0</v>
      </c>
      <c r="H42" s="576" t="s">
        <v>217</v>
      </c>
      <c r="I42" s="576">
        <v>93</v>
      </c>
      <c r="J42" s="110">
        <f t="shared" si="0"/>
        <v>31</v>
      </c>
    </row>
    <row r="43" spans="1:10">
      <c r="A43" s="574" t="s">
        <v>286</v>
      </c>
      <c r="B43" s="574" t="s">
        <v>287</v>
      </c>
      <c r="C43" s="575">
        <v>1</v>
      </c>
      <c r="D43" s="576">
        <v>31</v>
      </c>
      <c r="E43" s="574">
        <v>0</v>
      </c>
      <c r="F43" s="576" t="s">
        <v>210</v>
      </c>
      <c r="G43" s="574">
        <v>1</v>
      </c>
      <c r="H43" s="576">
        <v>131</v>
      </c>
      <c r="I43" s="576">
        <v>162</v>
      </c>
      <c r="J43" s="110">
        <f t="shared" si="0"/>
        <v>31</v>
      </c>
    </row>
    <row r="44" spans="1:10">
      <c r="A44" s="574" t="s">
        <v>288</v>
      </c>
      <c r="B44" s="574" t="s">
        <v>289</v>
      </c>
      <c r="C44" s="575">
        <v>1</v>
      </c>
      <c r="D44" s="576">
        <v>31</v>
      </c>
      <c r="E44" s="574">
        <v>0</v>
      </c>
      <c r="F44" s="576" t="s">
        <v>210</v>
      </c>
      <c r="G44" s="574">
        <v>2</v>
      </c>
      <c r="H44" s="576">
        <v>262</v>
      </c>
      <c r="I44" s="576">
        <v>293</v>
      </c>
      <c r="J44" s="110">
        <f t="shared" si="0"/>
        <v>31</v>
      </c>
    </row>
    <row r="45" spans="1:10">
      <c r="A45" s="574" t="s">
        <v>290</v>
      </c>
      <c r="B45" s="574" t="s">
        <v>291</v>
      </c>
      <c r="C45" s="575">
        <v>1</v>
      </c>
      <c r="D45" s="576">
        <v>31</v>
      </c>
      <c r="E45" s="574">
        <v>0</v>
      </c>
      <c r="F45" s="576" t="s">
        <v>210</v>
      </c>
      <c r="G45" s="574">
        <v>1</v>
      </c>
      <c r="H45" s="576">
        <v>131</v>
      </c>
      <c r="I45" s="576">
        <v>162</v>
      </c>
      <c r="J45" s="110">
        <f t="shared" si="0"/>
        <v>31</v>
      </c>
    </row>
    <row r="46" spans="1:10">
      <c r="A46" s="574" t="s">
        <v>292</v>
      </c>
      <c r="B46" s="574" t="s">
        <v>293</v>
      </c>
      <c r="C46" s="575">
        <v>1</v>
      </c>
      <c r="D46" s="576">
        <v>31</v>
      </c>
      <c r="E46" s="574">
        <v>0</v>
      </c>
      <c r="F46" s="576" t="s">
        <v>210</v>
      </c>
      <c r="G46" s="574">
        <v>1</v>
      </c>
      <c r="H46" s="576">
        <v>131</v>
      </c>
      <c r="I46" s="576">
        <v>162</v>
      </c>
      <c r="J46" s="110">
        <f t="shared" si="0"/>
        <v>31</v>
      </c>
    </row>
    <row r="47" spans="1:10">
      <c r="A47" s="574" t="s">
        <v>294</v>
      </c>
      <c r="B47" s="574" t="s">
        <v>295</v>
      </c>
      <c r="C47" s="575">
        <v>2</v>
      </c>
      <c r="D47" s="576">
        <v>62</v>
      </c>
      <c r="E47" s="574">
        <v>0</v>
      </c>
      <c r="F47" s="576" t="s">
        <v>210</v>
      </c>
      <c r="G47" s="574">
        <v>2</v>
      </c>
      <c r="H47" s="576">
        <v>262</v>
      </c>
      <c r="I47" s="576">
        <v>324</v>
      </c>
      <c r="J47" s="110">
        <f t="shared" si="0"/>
        <v>62</v>
      </c>
    </row>
    <row r="48" spans="1:10">
      <c r="A48" s="574" t="s">
        <v>296</v>
      </c>
      <c r="B48" s="574" t="s">
        <v>297</v>
      </c>
      <c r="C48" s="575">
        <v>2</v>
      </c>
      <c r="D48" s="576">
        <v>62</v>
      </c>
      <c r="E48" s="574">
        <v>0</v>
      </c>
      <c r="F48" s="576" t="s">
        <v>210</v>
      </c>
      <c r="G48" s="574">
        <v>1</v>
      </c>
      <c r="H48" s="576">
        <v>131</v>
      </c>
      <c r="I48" s="576">
        <v>193</v>
      </c>
      <c r="J48" s="110">
        <f t="shared" si="0"/>
        <v>62</v>
      </c>
    </row>
    <row r="49" spans="1:12">
      <c r="A49" s="574" t="s">
        <v>298</v>
      </c>
      <c r="B49" s="574" t="s">
        <v>299</v>
      </c>
      <c r="C49" s="575">
        <v>5</v>
      </c>
      <c r="D49" s="576">
        <v>155</v>
      </c>
      <c r="E49" s="574">
        <v>0</v>
      </c>
      <c r="F49" s="576" t="s">
        <v>210</v>
      </c>
      <c r="G49" s="574">
        <v>1</v>
      </c>
      <c r="H49" s="576">
        <v>131</v>
      </c>
      <c r="I49" s="576">
        <v>286</v>
      </c>
      <c r="J49" s="110">
        <f t="shared" si="0"/>
        <v>155</v>
      </c>
      <c r="K49" s="114">
        <f>SUM(D26:D49)</f>
        <v>992</v>
      </c>
      <c r="L49" s="109" t="s">
        <v>436</v>
      </c>
    </row>
    <row r="50" spans="1:12">
      <c r="A50" s="577" t="s">
        <v>300</v>
      </c>
      <c r="B50" s="577" t="s">
        <v>301</v>
      </c>
      <c r="C50" s="578">
        <v>1</v>
      </c>
      <c r="D50" s="579">
        <v>31</v>
      </c>
      <c r="E50" s="577">
        <v>1</v>
      </c>
      <c r="F50" s="579">
        <v>31</v>
      </c>
      <c r="G50" s="577">
        <v>0</v>
      </c>
      <c r="H50" s="579" t="s">
        <v>217</v>
      </c>
      <c r="I50" s="579">
        <v>62</v>
      </c>
      <c r="J50" s="111">
        <f t="shared" si="0"/>
        <v>31</v>
      </c>
    </row>
    <row r="51" spans="1:12">
      <c r="A51" s="577" t="s">
        <v>302</v>
      </c>
      <c r="B51" s="577" t="s">
        <v>303</v>
      </c>
      <c r="C51" s="578">
        <v>1</v>
      </c>
      <c r="D51" s="579">
        <v>31</v>
      </c>
      <c r="E51" s="577">
        <v>0</v>
      </c>
      <c r="F51" s="579" t="s">
        <v>210</v>
      </c>
      <c r="G51" s="577">
        <v>1</v>
      </c>
      <c r="H51" s="579">
        <v>131</v>
      </c>
      <c r="I51" s="579">
        <v>162</v>
      </c>
      <c r="J51" s="111">
        <f t="shared" si="0"/>
        <v>31</v>
      </c>
    </row>
    <row r="52" spans="1:12">
      <c r="A52" s="577" t="s">
        <v>304</v>
      </c>
      <c r="B52" s="577" t="s">
        <v>303</v>
      </c>
      <c r="C52" s="578">
        <v>1</v>
      </c>
      <c r="D52" s="579">
        <v>31</v>
      </c>
      <c r="E52" s="577">
        <v>1</v>
      </c>
      <c r="F52" s="579">
        <v>31</v>
      </c>
      <c r="G52" s="577">
        <v>0</v>
      </c>
      <c r="H52" s="579" t="s">
        <v>217</v>
      </c>
      <c r="I52" s="579">
        <v>62</v>
      </c>
      <c r="J52" s="111">
        <f t="shared" si="0"/>
        <v>31</v>
      </c>
    </row>
    <row r="53" spans="1:12">
      <c r="A53" s="577" t="s">
        <v>305</v>
      </c>
      <c r="B53" s="577" t="s">
        <v>306</v>
      </c>
      <c r="C53" s="578">
        <v>1</v>
      </c>
      <c r="D53" s="579">
        <v>31</v>
      </c>
      <c r="E53" s="577">
        <v>1</v>
      </c>
      <c r="F53" s="579">
        <v>31</v>
      </c>
      <c r="G53" s="577">
        <v>0</v>
      </c>
      <c r="H53" s="579" t="s">
        <v>217</v>
      </c>
      <c r="I53" s="579">
        <v>62</v>
      </c>
      <c r="J53" s="111">
        <f t="shared" si="0"/>
        <v>31</v>
      </c>
    </row>
    <row r="54" spans="1:12">
      <c r="A54" s="577" t="s">
        <v>307</v>
      </c>
      <c r="B54" s="577" t="s">
        <v>308</v>
      </c>
      <c r="C54" s="578">
        <v>1</v>
      </c>
      <c r="D54" s="579">
        <v>31</v>
      </c>
      <c r="E54" s="577">
        <v>1</v>
      </c>
      <c r="F54" s="579">
        <v>31</v>
      </c>
      <c r="G54" s="577">
        <v>0</v>
      </c>
      <c r="H54" s="579" t="s">
        <v>217</v>
      </c>
      <c r="I54" s="579">
        <v>62</v>
      </c>
      <c r="J54" s="111">
        <f t="shared" si="0"/>
        <v>31</v>
      </c>
    </row>
    <row r="55" spans="1:12">
      <c r="A55" s="577" t="s">
        <v>309</v>
      </c>
      <c r="B55" s="577" t="s">
        <v>310</v>
      </c>
      <c r="C55" s="578">
        <v>2</v>
      </c>
      <c r="D55" s="579">
        <v>62</v>
      </c>
      <c r="E55" s="577">
        <v>0</v>
      </c>
      <c r="F55" s="579" t="s">
        <v>210</v>
      </c>
      <c r="G55" s="577">
        <v>2</v>
      </c>
      <c r="H55" s="579">
        <v>262</v>
      </c>
      <c r="I55" s="579">
        <v>324</v>
      </c>
      <c r="J55" s="111">
        <f t="shared" si="0"/>
        <v>62</v>
      </c>
    </row>
    <row r="56" spans="1:12">
      <c r="A56" s="577" t="s">
        <v>311</v>
      </c>
      <c r="B56" s="577" t="s">
        <v>312</v>
      </c>
      <c r="C56" s="578">
        <v>1</v>
      </c>
      <c r="D56" s="579">
        <v>31</v>
      </c>
      <c r="E56" s="577">
        <v>1</v>
      </c>
      <c r="F56" s="579">
        <v>31</v>
      </c>
      <c r="G56" s="577">
        <v>0</v>
      </c>
      <c r="H56" s="579" t="s">
        <v>217</v>
      </c>
      <c r="I56" s="579">
        <v>62</v>
      </c>
      <c r="J56" s="111">
        <f t="shared" si="0"/>
        <v>31</v>
      </c>
    </row>
    <row r="57" spans="1:12">
      <c r="A57" s="577" t="s">
        <v>313</v>
      </c>
      <c r="B57" s="577" t="s">
        <v>314</v>
      </c>
      <c r="C57" s="578">
        <v>1</v>
      </c>
      <c r="D57" s="579">
        <v>31</v>
      </c>
      <c r="E57" s="577">
        <v>0</v>
      </c>
      <c r="F57" s="579" t="s">
        <v>210</v>
      </c>
      <c r="G57" s="577">
        <v>1</v>
      </c>
      <c r="H57" s="579">
        <v>131</v>
      </c>
      <c r="I57" s="579">
        <v>162</v>
      </c>
      <c r="J57" s="111">
        <f t="shared" si="0"/>
        <v>31</v>
      </c>
    </row>
    <row r="58" spans="1:12">
      <c r="A58" s="577" t="s">
        <v>315</v>
      </c>
      <c r="B58" s="577" t="s">
        <v>316</v>
      </c>
      <c r="C58" s="578">
        <v>1</v>
      </c>
      <c r="D58" s="579">
        <v>31</v>
      </c>
      <c r="E58" s="577">
        <v>1</v>
      </c>
      <c r="F58" s="579">
        <v>31</v>
      </c>
      <c r="G58" s="577">
        <v>0</v>
      </c>
      <c r="H58" s="579" t="s">
        <v>217</v>
      </c>
      <c r="I58" s="579">
        <v>62</v>
      </c>
      <c r="J58" s="111">
        <f t="shared" si="0"/>
        <v>31</v>
      </c>
    </row>
    <row r="59" spans="1:12">
      <c r="A59" s="577" t="s">
        <v>317</v>
      </c>
      <c r="B59" s="577" t="s">
        <v>318</v>
      </c>
      <c r="C59" s="578">
        <v>1</v>
      </c>
      <c r="D59" s="579">
        <v>31</v>
      </c>
      <c r="E59" s="577">
        <v>1</v>
      </c>
      <c r="F59" s="579">
        <v>31</v>
      </c>
      <c r="G59" s="577">
        <v>0</v>
      </c>
      <c r="H59" s="579" t="s">
        <v>217</v>
      </c>
      <c r="I59" s="579">
        <v>62</v>
      </c>
      <c r="J59" s="111">
        <f t="shared" si="0"/>
        <v>31</v>
      </c>
    </row>
    <row r="60" spans="1:12">
      <c r="A60" s="577" t="s">
        <v>319</v>
      </c>
      <c r="B60" s="577" t="s">
        <v>320</v>
      </c>
      <c r="C60" s="578">
        <v>3</v>
      </c>
      <c r="D60" s="579">
        <v>93</v>
      </c>
      <c r="E60" s="577">
        <v>1</v>
      </c>
      <c r="F60" s="579">
        <v>31</v>
      </c>
      <c r="G60" s="577">
        <v>0</v>
      </c>
      <c r="H60" s="579" t="s">
        <v>217</v>
      </c>
      <c r="I60" s="579">
        <v>124</v>
      </c>
      <c r="J60" s="111">
        <f t="shared" si="0"/>
        <v>93</v>
      </c>
    </row>
    <row r="61" spans="1:12">
      <c r="A61" s="577" t="s">
        <v>321</v>
      </c>
      <c r="B61" s="577" t="s">
        <v>322</v>
      </c>
      <c r="C61" s="578">
        <v>1</v>
      </c>
      <c r="D61" s="579">
        <v>31</v>
      </c>
      <c r="E61" s="577">
        <v>1</v>
      </c>
      <c r="F61" s="579">
        <v>31</v>
      </c>
      <c r="G61" s="577">
        <v>0</v>
      </c>
      <c r="H61" s="579" t="s">
        <v>217</v>
      </c>
      <c r="I61" s="579">
        <v>62</v>
      </c>
      <c r="J61" s="111">
        <f t="shared" si="0"/>
        <v>31</v>
      </c>
    </row>
    <row r="62" spans="1:12">
      <c r="A62" s="577" t="s">
        <v>323</v>
      </c>
      <c r="B62" s="577" t="s">
        <v>324</v>
      </c>
      <c r="C62" s="578">
        <v>1</v>
      </c>
      <c r="D62" s="579">
        <v>31</v>
      </c>
      <c r="E62" s="577">
        <v>1</v>
      </c>
      <c r="F62" s="579">
        <v>31</v>
      </c>
      <c r="G62" s="577">
        <v>0</v>
      </c>
      <c r="H62" s="579" t="s">
        <v>217</v>
      </c>
      <c r="I62" s="579">
        <v>62</v>
      </c>
      <c r="J62" s="111">
        <f t="shared" si="0"/>
        <v>31</v>
      </c>
    </row>
    <row r="63" spans="1:12">
      <c r="A63" s="577" t="s">
        <v>325</v>
      </c>
      <c r="B63" s="577" t="s">
        <v>326</v>
      </c>
      <c r="C63" s="578">
        <v>1</v>
      </c>
      <c r="D63" s="579">
        <v>31</v>
      </c>
      <c r="E63" s="577">
        <v>1</v>
      </c>
      <c r="F63" s="579">
        <v>31</v>
      </c>
      <c r="G63" s="577">
        <v>0</v>
      </c>
      <c r="H63" s="579" t="s">
        <v>217</v>
      </c>
      <c r="I63" s="579">
        <v>62</v>
      </c>
      <c r="J63" s="111">
        <f t="shared" si="0"/>
        <v>31</v>
      </c>
    </row>
    <row r="64" spans="1:12">
      <c r="A64" s="577" t="s">
        <v>327</v>
      </c>
      <c r="B64" s="577" t="s">
        <v>328</v>
      </c>
      <c r="C64" s="578">
        <v>1</v>
      </c>
      <c r="D64" s="579">
        <v>31</v>
      </c>
      <c r="E64" s="577">
        <v>1</v>
      </c>
      <c r="F64" s="579">
        <v>31</v>
      </c>
      <c r="G64" s="577">
        <v>0</v>
      </c>
      <c r="H64" s="579" t="s">
        <v>217</v>
      </c>
      <c r="I64" s="579">
        <v>62</v>
      </c>
      <c r="J64" s="111">
        <f t="shared" si="0"/>
        <v>31</v>
      </c>
    </row>
    <row r="65" spans="1:12">
      <c r="A65" s="577" t="s">
        <v>329</v>
      </c>
      <c r="B65" s="577" t="s">
        <v>330</v>
      </c>
      <c r="C65" s="578">
        <v>1</v>
      </c>
      <c r="D65" s="579">
        <v>31</v>
      </c>
      <c r="E65" s="577">
        <v>1</v>
      </c>
      <c r="F65" s="579">
        <v>31</v>
      </c>
      <c r="G65" s="577">
        <v>0</v>
      </c>
      <c r="H65" s="579" t="s">
        <v>217</v>
      </c>
      <c r="I65" s="579">
        <v>62</v>
      </c>
      <c r="J65" s="111">
        <f t="shared" si="0"/>
        <v>31</v>
      </c>
    </row>
    <row r="66" spans="1:12">
      <c r="A66" s="577" t="s">
        <v>331</v>
      </c>
      <c r="B66" s="577" t="s">
        <v>332</v>
      </c>
      <c r="C66" s="578">
        <v>1</v>
      </c>
      <c r="D66" s="579">
        <v>31</v>
      </c>
      <c r="E66" s="577">
        <v>1</v>
      </c>
      <c r="F66" s="579">
        <v>31</v>
      </c>
      <c r="G66" s="577">
        <v>0</v>
      </c>
      <c r="H66" s="579" t="s">
        <v>217</v>
      </c>
      <c r="I66" s="579">
        <v>62</v>
      </c>
      <c r="J66" s="111">
        <f t="shared" si="0"/>
        <v>31</v>
      </c>
    </row>
    <row r="67" spans="1:12">
      <c r="A67" s="577" t="s">
        <v>333</v>
      </c>
      <c r="B67" s="577" t="s">
        <v>334</v>
      </c>
      <c r="C67" s="578">
        <v>2</v>
      </c>
      <c r="D67" s="579">
        <v>62</v>
      </c>
      <c r="E67" s="577">
        <v>1</v>
      </c>
      <c r="F67" s="579">
        <v>31</v>
      </c>
      <c r="G67" s="577">
        <v>0</v>
      </c>
      <c r="H67" s="579" t="s">
        <v>217</v>
      </c>
      <c r="I67" s="579">
        <v>93</v>
      </c>
      <c r="J67" s="111">
        <f t="shared" si="0"/>
        <v>62</v>
      </c>
    </row>
    <row r="68" spans="1:12">
      <c r="A68" s="577" t="s">
        <v>335</v>
      </c>
      <c r="B68" s="577" t="s">
        <v>336</v>
      </c>
      <c r="C68" s="578">
        <v>1</v>
      </c>
      <c r="D68" s="579">
        <v>31</v>
      </c>
      <c r="E68" s="577">
        <v>2</v>
      </c>
      <c r="F68" s="579">
        <v>62</v>
      </c>
      <c r="G68" s="577">
        <v>0</v>
      </c>
      <c r="H68" s="579" t="s">
        <v>217</v>
      </c>
      <c r="I68" s="579">
        <v>93</v>
      </c>
      <c r="J68" s="111">
        <f t="shared" si="0"/>
        <v>31</v>
      </c>
    </row>
    <row r="69" spans="1:12">
      <c r="A69" s="577" t="s">
        <v>337</v>
      </c>
      <c r="B69" s="577" t="s">
        <v>338</v>
      </c>
      <c r="C69" s="578">
        <v>1</v>
      </c>
      <c r="D69" s="579">
        <v>31</v>
      </c>
      <c r="E69" s="577">
        <v>1</v>
      </c>
      <c r="F69" s="579">
        <v>31</v>
      </c>
      <c r="G69" s="577">
        <v>0</v>
      </c>
      <c r="H69" s="579" t="s">
        <v>217</v>
      </c>
      <c r="I69" s="579">
        <v>62</v>
      </c>
      <c r="J69" s="111">
        <f t="shared" si="0"/>
        <v>31</v>
      </c>
    </row>
    <row r="70" spans="1:12">
      <c r="A70" s="577" t="s">
        <v>339</v>
      </c>
      <c r="B70" s="577" t="s">
        <v>340</v>
      </c>
      <c r="C70" s="578">
        <v>1</v>
      </c>
      <c r="D70" s="579">
        <v>31</v>
      </c>
      <c r="E70" s="577">
        <v>2</v>
      </c>
      <c r="F70" s="579">
        <v>62</v>
      </c>
      <c r="G70" s="577">
        <v>0</v>
      </c>
      <c r="H70" s="579" t="s">
        <v>217</v>
      </c>
      <c r="I70" s="579">
        <v>93</v>
      </c>
      <c r="J70" s="111">
        <f t="shared" ref="J70:J101" si="1">C70*$J$4</f>
        <v>31</v>
      </c>
    </row>
    <row r="71" spans="1:12">
      <c r="A71" s="577" t="s">
        <v>341</v>
      </c>
      <c r="B71" s="577" t="s">
        <v>342</v>
      </c>
      <c r="C71" s="578">
        <v>1</v>
      </c>
      <c r="D71" s="579">
        <v>31</v>
      </c>
      <c r="E71" s="577">
        <v>1</v>
      </c>
      <c r="F71" s="579">
        <v>31</v>
      </c>
      <c r="G71" s="577">
        <v>0</v>
      </c>
      <c r="H71" s="579" t="s">
        <v>217</v>
      </c>
      <c r="I71" s="579">
        <v>62</v>
      </c>
      <c r="J71" s="111">
        <f t="shared" si="1"/>
        <v>31</v>
      </c>
    </row>
    <row r="72" spans="1:12">
      <c r="A72" s="577" t="s">
        <v>343</v>
      </c>
      <c r="B72" s="577" t="s">
        <v>344</v>
      </c>
      <c r="C72" s="578">
        <v>1</v>
      </c>
      <c r="D72" s="579">
        <v>31</v>
      </c>
      <c r="E72" s="577">
        <v>2</v>
      </c>
      <c r="F72" s="579">
        <v>62</v>
      </c>
      <c r="G72" s="577">
        <v>0</v>
      </c>
      <c r="H72" s="579" t="s">
        <v>217</v>
      </c>
      <c r="I72" s="579">
        <v>93</v>
      </c>
      <c r="J72" s="111">
        <f t="shared" si="1"/>
        <v>31</v>
      </c>
      <c r="K72" s="114">
        <f>SUM(D50:D72)</f>
        <v>837</v>
      </c>
      <c r="L72" s="109" t="s">
        <v>437</v>
      </c>
    </row>
    <row r="73" spans="1:12">
      <c r="A73" s="574" t="s">
        <v>345</v>
      </c>
      <c r="B73" s="574" t="s">
        <v>346</v>
      </c>
      <c r="C73" s="575">
        <v>1</v>
      </c>
      <c r="D73" s="576">
        <v>31</v>
      </c>
      <c r="E73" s="574">
        <v>1</v>
      </c>
      <c r="F73" s="576">
        <v>31</v>
      </c>
      <c r="G73" s="574">
        <v>0</v>
      </c>
      <c r="H73" s="576" t="s">
        <v>217</v>
      </c>
      <c r="I73" s="576">
        <v>62</v>
      </c>
      <c r="J73" s="110">
        <f t="shared" si="1"/>
        <v>31</v>
      </c>
    </row>
    <row r="74" spans="1:12">
      <c r="A74" s="574" t="s">
        <v>347</v>
      </c>
      <c r="B74" s="574" t="s">
        <v>348</v>
      </c>
      <c r="C74" s="575">
        <v>1</v>
      </c>
      <c r="D74" s="576">
        <v>31</v>
      </c>
      <c r="E74" s="574">
        <v>2</v>
      </c>
      <c r="F74" s="576">
        <v>62</v>
      </c>
      <c r="G74" s="574">
        <v>0</v>
      </c>
      <c r="H74" s="576" t="s">
        <v>217</v>
      </c>
      <c r="I74" s="576">
        <v>93</v>
      </c>
      <c r="J74" s="110">
        <f t="shared" si="1"/>
        <v>31</v>
      </c>
    </row>
    <row r="75" spans="1:12">
      <c r="A75" s="574" t="s">
        <v>349</v>
      </c>
      <c r="B75" s="574" t="s">
        <v>350</v>
      </c>
      <c r="C75" s="575">
        <v>1</v>
      </c>
      <c r="D75" s="576">
        <v>31</v>
      </c>
      <c r="E75" s="574">
        <v>1</v>
      </c>
      <c r="F75" s="576">
        <v>31</v>
      </c>
      <c r="G75" s="574">
        <v>0</v>
      </c>
      <c r="H75" s="576" t="s">
        <v>217</v>
      </c>
      <c r="I75" s="576">
        <v>62</v>
      </c>
      <c r="J75" s="110">
        <f t="shared" si="1"/>
        <v>31</v>
      </c>
    </row>
    <row r="76" spans="1:12">
      <c r="A76" s="574" t="s">
        <v>351</v>
      </c>
      <c r="B76" s="574" t="s">
        <v>352</v>
      </c>
      <c r="C76" s="575">
        <v>1</v>
      </c>
      <c r="D76" s="576">
        <v>31</v>
      </c>
      <c r="E76" s="574">
        <v>1</v>
      </c>
      <c r="F76" s="576">
        <v>31</v>
      </c>
      <c r="G76" s="574">
        <v>0</v>
      </c>
      <c r="H76" s="576" t="s">
        <v>217</v>
      </c>
      <c r="I76" s="576">
        <v>62</v>
      </c>
      <c r="J76" s="110">
        <f t="shared" si="1"/>
        <v>31</v>
      </c>
    </row>
    <row r="77" spans="1:12">
      <c r="A77" s="574" t="s">
        <v>353</v>
      </c>
      <c r="B77" s="574" t="s">
        <v>354</v>
      </c>
      <c r="C77" s="575">
        <v>1</v>
      </c>
      <c r="D77" s="576">
        <v>31</v>
      </c>
      <c r="E77" s="574">
        <v>2</v>
      </c>
      <c r="F77" s="576">
        <v>62</v>
      </c>
      <c r="G77" s="574">
        <v>0</v>
      </c>
      <c r="H77" s="576" t="s">
        <v>217</v>
      </c>
      <c r="I77" s="576">
        <v>93</v>
      </c>
      <c r="J77" s="110">
        <f t="shared" si="1"/>
        <v>31</v>
      </c>
    </row>
    <row r="78" spans="1:12">
      <c r="A78" s="574" t="s">
        <v>355</v>
      </c>
      <c r="B78" s="574" t="s">
        <v>356</v>
      </c>
      <c r="C78" s="575">
        <v>1</v>
      </c>
      <c r="D78" s="576">
        <v>31</v>
      </c>
      <c r="E78" s="574">
        <v>1</v>
      </c>
      <c r="F78" s="576">
        <v>31</v>
      </c>
      <c r="G78" s="574">
        <v>0</v>
      </c>
      <c r="H78" s="576" t="s">
        <v>217</v>
      </c>
      <c r="I78" s="576">
        <v>62</v>
      </c>
      <c r="J78" s="110">
        <f t="shared" si="1"/>
        <v>31</v>
      </c>
    </row>
    <row r="79" spans="1:12">
      <c r="A79" s="574" t="s">
        <v>357</v>
      </c>
      <c r="B79" s="574" t="s">
        <v>358</v>
      </c>
      <c r="C79" s="575">
        <v>1</v>
      </c>
      <c r="D79" s="576">
        <v>31</v>
      </c>
      <c r="E79" s="574">
        <v>1</v>
      </c>
      <c r="F79" s="576">
        <v>31</v>
      </c>
      <c r="G79" s="574">
        <v>0</v>
      </c>
      <c r="H79" s="576" t="s">
        <v>217</v>
      </c>
      <c r="I79" s="576">
        <v>62</v>
      </c>
      <c r="J79" s="110">
        <f t="shared" si="1"/>
        <v>31</v>
      </c>
    </row>
    <row r="80" spans="1:12">
      <c r="A80" s="574" t="s">
        <v>359</v>
      </c>
      <c r="B80" s="574" t="s">
        <v>360</v>
      </c>
      <c r="C80" s="575">
        <v>1</v>
      </c>
      <c r="D80" s="576">
        <v>31</v>
      </c>
      <c r="E80" s="574">
        <v>1</v>
      </c>
      <c r="F80" s="576">
        <v>31</v>
      </c>
      <c r="G80" s="574">
        <v>0</v>
      </c>
      <c r="H80" s="576" t="s">
        <v>217</v>
      </c>
      <c r="I80" s="576">
        <v>62</v>
      </c>
      <c r="J80" s="110">
        <f t="shared" si="1"/>
        <v>31</v>
      </c>
    </row>
    <row r="81" spans="1:10">
      <c r="A81" s="574" t="s">
        <v>361</v>
      </c>
      <c r="B81" s="574" t="s">
        <v>362</v>
      </c>
      <c r="C81" s="575">
        <v>1</v>
      </c>
      <c r="D81" s="576">
        <v>31</v>
      </c>
      <c r="E81" s="574">
        <v>2</v>
      </c>
      <c r="F81" s="576">
        <v>62</v>
      </c>
      <c r="G81" s="574">
        <v>0</v>
      </c>
      <c r="H81" s="576" t="s">
        <v>217</v>
      </c>
      <c r="I81" s="576">
        <v>93</v>
      </c>
      <c r="J81" s="110">
        <f t="shared" si="1"/>
        <v>31</v>
      </c>
    </row>
    <row r="82" spans="1:10">
      <c r="A82" s="574" t="s">
        <v>363</v>
      </c>
      <c r="B82" s="574" t="s">
        <v>364</v>
      </c>
      <c r="C82" s="575">
        <v>2</v>
      </c>
      <c r="D82" s="576">
        <v>62</v>
      </c>
      <c r="E82" s="574">
        <v>2</v>
      </c>
      <c r="F82" s="576">
        <v>62</v>
      </c>
      <c r="G82" s="574">
        <v>0</v>
      </c>
      <c r="H82" s="576" t="s">
        <v>217</v>
      </c>
      <c r="I82" s="576">
        <v>124</v>
      </c>
      <c r="J82" s="110">
        <f t="shared" si="1"/>
        <v>62</v>
      </c>
    </row>
    <row r="83" spans="1:10">
      <c r="A83" s="574" t="s">
        <v>365</v>
      </c>
      <c r="B83" s="574" t="s">
        <v>366</v>
      </c>
      <c r="C83" s="575">
        <v>1</v>
      </c>
      <c r="D83" s="576">
        <v>31</v>
      </c>
      <c r="E83" s="574">
        <v>1</v>
      </c>
      <c r="F83" s="576">
        <v>31</v>
      </c>
      <c r="G83" s="574">
        <v>0</v>
      </c>
      <c r="H83" s="576" t="s">
        <v>217</v>
      </c>
      <c r="I83" s="576">
        <v>62</v>
      </c>
      <c r="J83" s="110">
        <f t="shared" si="1"/>
        <v>31</v>
      </c>
    </row>
    <row r="84" spans="1:10">
      <c r="A84" s="574" t="s">
        <v>367</v>
      </c>
      <c r="B84" s="574" t="s">
        <v>368</v>
      </c>
      <c r="C84" s="575">
        <v>2</v>
      </c>
      <c r="D84" s="576">
        <v>62</v>
      </c>
      <c r="E84" s="574">
        <v>1</v>
      </c>
      <c r="F84" s="576">
        <v>31</v>
      </c>
      <c r="G84" s="574">
        <v>0</v>
      </c>
      <c r="H84" s="576" t="s">
        <v>217</v>
      </c>
      <c r="I84" s="576">
        <v>93</v>
      </c>
      <c r="J84" s="110">
        <f t="shared" si="1"/>
        <v>62</v>
      </c>
    </row>
    <row r="85" spans="1:10">
      <c r="A85" s="574" t="s">
        <v>369</v>
      </c>
      <c r="B85" s="574" t="s">
        <v>370</v>
      </c>
      <c r="C85" s="575">
        <v>1</v>
      </c>
      <c r="D85" s="576">
        <v>31</v>
      </c>
      <c r="E85" s="574">
        <v>1</v>
      </c>
      <c r="F85" s="576">
        <v>31</v>
      </c>
      <c r="G85" s="574">
        <v>0</v>
      </c>
      <c r="H85" s="576" t="s">
        <v>217</v>
      </c>
      <c r="I85" s="576">
        <v>62</v>
      </c>
      <c r="J85" s="110">
        <f t="shared" si="1"/>
        <v>31</v>
      </c>
    </row>
    <row r="86" spans="1:10">
      <c r="A86" s="574" t="s">
        <v>371</v>
      </c>
      <c r="B86" s="574" t="s">
        <v>372</v>
      </c>
      <c r="C86" s="575">
        <v>1</v>
      </c>
      <c r="D86" s="576">
        <v>31</v>
      </c>
      <c r="E86" s="574">
        <v>0</v>
      </c>
      <c r="F86" s="576" t="s">
        <v>210</v>
      </c>
      <c r="G86" s="574">
        <v>1</v>
      </c>
      <c r="H86" s="576">
        <v>131</v>
      </c>
      <c r="I86" s="576">
        <v>162</v>
      </c>
      <c r="J86" s="110">
        <f t="shared" si="1"/>
        <v>31</v>
      </c>
    </row>
    <row r="87" spans="1:10">
      <c r="A87" s="574" t="s">
        <v>373</v>
      </c>
      <c r="B87" s="574" t="s">
        <v>374</v>
      </c>
      <c r="C87" s="575">
        <v>1</v>
      </c>
      <c r="D87" s="576">
        <v>31</v>
      </c>
      <c r="E87" s="574">
        <v>1</v>
      </c>
      <c r="F87" s="576">
        <v>31</v>
      </c>
      <c r="G87" s="574">
        <v>0</v>
      </c>
      <c r="H87" s="576" t="s">
        <v>217</v>
      </c>
      <c r="I87" s="576">
        <v>62</v>
      </c>
      <c r="J87" s="110">
        <f t="shared" si="1"/>
        <v>31</v>
      </c>
    </row>
    <row r="88" spans="1:10">
      <c r="A88" s="574" t="s">
        <v>375</v>
      </c>
      <c r="B88" s="574" t="s">
        <v>376</v>
      </c>
      <c r="C88" s="575">
        <v>1</v>
      </c>
      <c r="D88" s="576">
        <v>31</v>
      </c>
      <c r="E88" s="574">
        <v>1</v>
      </c>
      <c r="F88" s="576">
        <v>31</v>
      </c>
      <c r="G88" s="574">
        <v>0</v>
      </c>
      <c r="H88" s="576" t="s">
        <v>217</v>
      </c>
      <c r="I88" s="576">
        <v>62</v>
      </c>
      <c r="J88" s="110">
        <f t="shared" si="1"/>
        <v>31</v>
      </c>
    </row>
    <row r="89" spans="1:10">
      <c r="A89" s="574" t="s">
        <v>377</v>
      </c>
      <c r="B89" s="574" t="s">
        <v>378</v>
      </c>
      <c r="C89" s="575">
        <v>2</v>
      </c>
      <c r="D89" s="576">
        <v>62</v>
      </c>
      <c r="E89" s="574">
        <v>1</v>
      </c>
      <c r="F89" s="576">
        <v>31</v>
      </c>
      <c r="G89" s="574">
        <v>0</v>
      </c>
      <c r="H89" s="576" t="s">
        <v>217</v>
      </c>
      <c r="I89" s="576">
        <v>93</v>
      </c>
      <c r="J89" s="110">
        <f t="shared" si="1"/>
        <v>62</v>
      </c>
    </row>
    <row r="90" spans="1:10">
      <c r="A90" s="574" t="s">
        <v>379</v>
      </c>
      <c r="B90" s="574" t="s">
        <v>380</v>
      </c>
      <c r="C90" s="575">
        <v>1</v>
      </c>
      <c r="D90" s="576">
        <v>31</v>
      </c>
      <c r="E90" s="574">
        <v>0</v>
      </c>
      <c r="F90" s="576" t="s">
        <v>210</v>
      </c>
      <c r="G90" s="574">
        <v>1</v>
      </c>
      <c r="H90" s="576">
        <v>131</v>
      </c>
      <c r="I90" s="576">
        <v>162</v>
      </c>
      <c r="J90" s="110">
        <f t="shared" si="1"/>
        <v>31</v>
      </c>
    </row>
    <row r="91" spans="1:10">
      <c r="A91" s="574" t="s">
        <v>381</v>
      </c>
      <c r="B91" s="574" t="s">
        <v>382</v>
      </c>
      <c r="C91" s="575">
        <v>1</v>
      </c>
      <c r="D91" s="576">
        <v>31</v>
      </c>
      <c r="E91" s="574">
        <v>2</v>
      </c>
      <c r="F91" s="576">
        <v>62</v>
      </c>
      <c r="G91" s="574">
        <v>0</v>
      </c>
      <c r="H91" s="576" t="s">
        <v>217</v>
      </c>
      <c r="I91" s="576">
        <v>93</v>
      </c>
      <c r="J91" s="110">
        <f t="shared" si="1"/>
        <v>31</v>
      </c>
    </row>
    <row r="92" spans="1:10">
      <c r="A92" s="574" t="s">
        <v>383</v>
      </c>
      <c r="B92" s="574" t="s">
        <v>384</v>
      </c>
      <c r="C92" s="575">
        <v>1</v>
      </c>
      <c r="D92" s="576">
        <v>31</v>
      </c>
      <c r="E92" s="574">
        <v>2</v>
      </c>
      <c r="F92" s="576">
        <v>62</v>
      </c>
      <c r="G92" s="574">
        <v>0</v>
      </c>
      <c r="H92" s="576" t="s">
        <v>217</v>
      </c>
      <c r="I92" s="576">
        <v>93</v>
      </c>
      <c r="J92" s="110">
        <f t="shared" si="1"/>
        <v>31</v>
      </c>
    </row>
    <row r="93" spans="1:10">
      <c r="A93" s="574" t="s">
        <v>385</v>
      </c>
      <c r="B93" s="574" t="s">
        <v>386</v>
      </c>
      <c r="C93" s="575">
        <v>1</v>
      </c>
      <c r="D93" s="576">
        <v>31</v>
      </c>
      <c r="E93" s="574">
        <v>1</v>
      </c>
      <c r="F93" s="576">
        <v>31</v>
      </c>
      <c r="G93" s="574">
        <v>0</v>
      </c>
      <c r="H93" s="576" t="s">
        <v>217</v>
      </c>
      <c r="I93" s="576">
        <v>62</v>
      </c>
      <c r="J93" s="110">
        <f t="shared" si="1"/>
        <v>31</v>
      </c>
    </row>
    <row r="94" spans="1:10">
      <c r="A94" s="574" t="s">
        <v>387</v>
      </c>
      <c r="B94" s="574" t="s">
        <v>388</v>
      </c>
      <c r="C94" s="575">
        <v>1</v>
      </c>
      <c r="D94" s="576">
        <v>31</v>
      </c>
      <c r="E94" s="574">
        <v>2</v>
      </c>
      <c r="F94" s="576">
        <v>62</v>
      </c>
      <c r="G94" s="574">
        <v>0</v>
      </c>
      <c r="H94" s="576" t="s">
        <v>217</v>
      </c>
      <c r="I94" s="576">
        <v>93</v>
      </c>
      <c r="J94" s="110">
        <f t="shared" si="1"/>
        <v>31</v>
      </c>
    </row>
    <row r="95" spans="1:10">
      <c r="A95" s="574" t="s">
        <v>389</v>
      </c>
      <c r="B95" s="574" t="s">
        <v>390</v>
      </c>
      <c r="C95" s="575">
        <v>1</v>
      </c>
      <c r="D95" s="576">
        <v>31</v>
      </c>
      <c r="E95" s="574">
        <v>0</v>
      </c>
      <c r="F95" s="576" t="s">
        <v>210</v>
      </c>
      <c r="G95" s="574">
        <v>1</v>
      </c>
      <c r="H95" s="576">
        <v>131</v>
      </c>
      <c r="I95" s="576">
        <v>162</v>
      </c>
      <c r="J95" s="110">
        <f t="shared" si="1"/>
        <v>31</v>
      </c>
    </row>
    <row r="96" spans="1:10">
      <c r="A96" s="574" t="s">
        <v>391</v>
      </c>
      <c r="B96" s="574" t="s">
        <v>392</v>
      </c>
      <c r="C96" s="575">
        <v>1</v>
      </c>
      <c r="D96" s="576">
        <v>31</v>
      </c>
      <c r="E96" s="574">
        <v>1</v>
      </c>
      <c r="F96" s="576">
        <v>31</v>
      </c>
      <c r="G96" s="574">
        <v>0</v>
      </c>
      <c r="H96" s="576" t="s">
        <v>217</v>
      </c>
      <c r="I96" s="576">
        <v>62</v>
      </c>
      <c r="J96" s="110">
        <f t="shared" si="1"/>
        <v>31</v>
      </c>
    </row>
    <row r="97" spans="1:12">
      <c r="A97" s="574" t="s">
        <v>393</v>
      </c>
      <c r="B97" s="574" t="s">
        <v>394</v>
      </c>
      <c r="C97" s="575">
        <v>1</v>
      </c>
      <c r="D97" s="576">
        <v>31</v>
      </c>
      <c r="E97" s="574">
        <v>1</v>
      </c>
      <c r="F97" s="576">
        <v>31</v>
      </c>
      <c r="G97" s="574">
        <v>0</v>
      </c>
      <c r="H97" s="576" t="s">
        <v>217</v>
      </c>
      <c r="I97" s="576">
        <v>62</v>
      </c>
      <c r="J97" s="110">
        <f t="shared" si="1"/>
        <v>31</v>
      </c>
    </row>
    <row r="98" spans="1:12">
      <c r="A98" s="574" t="s">
        <v>395</v>
      </c>
      <c r="B98" s="574" t="s">
        <v>396</v>
      </c>
      <c r="C98" s="575">
        <v>1</v>
      </c>
      <c r="D98" s="576">
        <v>31</v>
      </c>
      <c r="E98" s="574">
        <v>1</v>
      </c>
      <c r="F98" s="576">
        <v>31</v>
      </c>
      <c r="G98" s="574">
        <v>0</v>
      </c>
      <c r="H98" s="576" t="s">
        <v>217</v>
      </c>
      <c r="I98" s="576">
        <v>62</v>
      </c>
      <c r="J98" s="110">
        <f t="shared" si="1"/>
        <v>31</v>
      </c>
    </row>
    <row r="99" spans="1:12">
      <c r="A99" s="574" t="s">
        <v>397</v>
      </c>
      <c r="B99" s="574" t="s">
        <v>398</v>
      </c>
      <c r="C99" s="575">
        <v>1</v>
      </c>
      <c r="D99" s="576">
        <v>31</v>
      </c>
      <c r="E99" s="574">
        <v>2</v>
      </c>
      <c r="F99" s="576">
        <v>62</v>
      </c>
      <c r="G99" s="574">
        <v>0</v>
      </c>
      <c r="H99" s="576" t="s">
        <v>217</v>
      </c>
      <c r="I99" s="576">
        <v>93</v>
      </c>
      <c r="J99" s="110">
        <f t="shared" si="1"/>
        <v>31</v>
      </c>
    </row>
    <row r="100" spans="1:12">
      <c r="A100" s="583" t="s">
        <v>399</v>
      </c>
      <c r="B100" s="583" t="s">
        <v>400</v>
      </c>
      <c r="C100" s="584">
        <v>1</v>
      </c>
      <c r="D100" s="585">
        <v>31</v>
      </c>
      <c r="E100" s="574">
        <v>1</v>
      </c>
      <c r="F100" s="576">
        <v>31</v>
      </c>
      <c r="G100" s="574">
        <v>0</v>
      </c>
      <c r="H100" s="576" t="s">
        <v>217</v>
      </c>
      <c r="I100" s="576">
        <v>62</v>
      </c>
      <c r="J100" s="110">
        <f t="shared" si="1"/>
        <v>31</v>
      </c>
    </row>
    <row r="101" spans="1:12">
      <c r="A101" s="586" t="s">
        <v>470</v>
      </c>
      <c r="B101" s="586" t="s">
        <v>471</v>
      </c>
      <c r="C101" s="587">
        <v>2</v>
      </c>
      <c r="D101" s="588">
        <f>(31*2)</f>
        <v>62</v>
      </c>
      <c r="E101" s="582"/>
      <c r="F101" s="580"/>
      <c r="G101" s="581"/>
      <c r="H101" s="580"/>
      <c r="I101" s="580"/>
      <c r="J101" s="569">
        <f t="shared" si="1"/>
        <v>62</v>
      </c>
    </row>
    <row r="102" spans="1:12">
      <c r="A102" s="586"/>
      <c r="B102" s="586" t="s">
        <v>3003</v>
      </c>
      <c r="C102" s="587">
        <v>5</v>
      </c>
      <c r="D102" s="589">
        <f>(C102*31)</f>
        <v>155</v>
      </c>
      <c r="E102" s="570"/>
      <c r="F102" s="570"/>
      <c r="G102" s="570"/>
      <c r="H102" s="570"/>
      <c r="I102" s="570"/>
      <c r="J102" s="570"/>
      <c r="K102" s="114">
        <f>SUM(D73:D102)</f>
        <v>1178</v>
      </c>
      <c r="L102" s="109" t="s">
        <v>438</v>
      </c>
    </row>
    <row r="103" spans="1:12" ht="24" thickBot="1">
      <c r="C103" s="590">
        <f>SUM(C5:C102)</f>
        <v>129</v>
      </c>
      <c r="D103" s="591">
        <f>SUM(D5:D102)</f>
        <v>3999</v>
      </c>
      <c r="K103" s="568">
        <f>SUM(K4:K102)</f>
        <v>3999</v>
      </c>
    </row>
    <row r="104" spans="1:12" ht="24" thickTop="1"/>
    <row r="106" spans="1:12">
      <c r="B106" s="596" t="s">
        <v>3008</v>
      </c>
      <c r="C106" s="596"/>
      <c r="D106" s="596"/>
      <c r="E106" s="596"/>
      <c r="F106" s="596"/>
      <c r="G106" s="596"/>
      <c r="H106" s="596"/>
      <c r="I106" s="596"/>
      <c r="J106" s="596"/>
      <c r="K106" s="596"/>
      <c r="L106" s="596"/>
    </row>
    <row r="107" spans="1:12">
      <c r="B107" s="596"/>
      <c r="C107" s="596"/>
      <c r="D107" s="596"/>
      <c r="E107" s="596"/>
      <c r="F107" s="596"/>
      <c r="G107" s="596"/>
      <c r="H107" s="596"/>
      <c r="I107" s="596"/>
      <c r="J107" s="596"/>
      <c r="K107" s="596"/>
      <c r="L107" s="596"/>
    </row>
    <row r="108" spans="1:12">
      <c r="B108" s="595"/>
    </row>
    <row r="109" spans="1:12">
      <c r="B109" s="109">
        <v>129</v>
      </c>
      <c r="C109" s="127" t="s">
        <v>3009</v>
      </c>
    </row>
    <row r="110" spans="1:12">
      <c r="B110" s="570">
        <v>40</v>
      </c>
      <c r="C110" s="597" t="s">
        <v>3013</v>
      </c>
      <c r="D110" s="570"/>
    </row>
    <row r="111" spans="1:12">
      <c r="B111" s="598">
        <f>SUM(B109:B110)</f>
        <v>169</v>
      </c>
      <c r="C111" s="599" t="s">
        <v>3014</v>
      </c>
      <c r="D111" s="598"/>
    </row>
    <row r="112" spans="1:12">
      <c r="B112" s="109">
        <v>121</v>
      </c>
      <c r="C112" s="127" t="s">
        <v>3010</v>
      </c>
    </row>
    <row r="113" spans="2:4">
      <c r="B113" s="109">
        <v>5</v>
      </c>
      <c r="C113" s="127" t="s">
        <v>3011</v>
      </c>
    </row>
    <row r="114" spans="2:4">
      <c r="B114" s="598">
        <f>(B112-B113)</f>
        <v>116</v>
      </c>
      <c r="C114" s="599" t="s">
        <v>3012</v>
      </c>
      <c r="D114" s="598"/>
    </row>
    <row r="116" spans="2:4">
      <c r="B116" s="109">
        <f>(B111-B114)</f>
        <v>53</v>
      </c>
      <c r="C116" s="127" t="s">
        <v>3015</v>
      </c>
    </row>
  </sheetData>
  <mergeCells count="1">
    <mergeCell ref="B106:L107"/>
  </mergeCells>
  <pageMargins left="0.7" right="0.7" top="0.75" bottom="0.75" header="0.3" footer="0.3"/>
  <pageSetup orientation="portrait" horizontalDpi="0" verticalDpi="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8367-7350-E64C-9BEE-12DCDDC6644A}">
  <sheetPr codeName="Sheet3"/>
  <dimension ref="A3:H19"/>
  <sheetViews>
    <sheetView topLeftCell="A4" workbookViewId="0">
      <selection activeCell="B22" sqref="B22"/>
    </sheetView>
  </sheetViews>
  <sheetFormatPr baseColWidth="10" defaultColWidth="21.1640625" defaultRowHeight="25" customHeight="1"/>
  <cols>
    <col min="1" max="1" width="35.5" style="47" customWidth="1"/>
    <col min="2" max="2" width="42.33203125" style="47" customWidth="1"/>
    <col min="3" max="3" width="22.83203125" style="47" customWidth="1"/>
    <col min="4" max="4" width="11.1640625" style="47" customWidth="1"/>
    <col min="5" max="6" width="21.1640625" style="48"/>
    <col min="7" max="16384" width="21.1640625" style="47"/>
  </cols>
  <sheetData>
    <row r="3" spans="1:8" ht="12" customHeight="1"/>
    <row r="4" spans="1:8" ht="38" customHeight="1">
      <c r="A4" s="402" t="s">
        <v>144</v>
      </c>
      <c r="B4" s="402"/>
      <c r="C4" s="402"/>
      <c r="D4" s="402"/>
      <c r="E4" s="402"/>
    </row>
    <row r="5" spans="1:8" ht="7" customHeight="1"/>
    <row r="6" spans="1:8" ht="17">
      <c r="A6" s="403" t="s">
        <v>158</v>
      </c>
      <c r="B6" s="403"/>
      <c r="C6" s="403"/>
      <c r="D6" s="403"/>
      <c r="E6" s="403"/>
    </row>
    <row r="7" spans="1:8" ht="18" thickBot="1">
      <c r="A7" s="49"/>
      <c r="B7" s="49"/>
      <c r="C7" s="49"/>
      <c r="D7" s="49"/>
      <c r="E7" s="49"/>
      <c r="F7" s="50"/>
    </row>
    <row r="8" spans="1:8" s="51" customFormat="1" ht="33" thickBot="1">
      <c r="A8" s="52" t="s">
        <v>152</v>
      </c>
      <c r="B8" s="53" t="s">
        <v>153</v>
      </c>
      <c r="C8" s="53" t="s">
        <v>156</v>
      </c>
      <c r="D8" s="128" t="s">
        <v>157</v>
      </c>
      <c r="E8" s="54" t="s">
        <v>154</v>
      </c>
      <c r="F8" s="54" t="s">
        <v>155</v>
      </c>
      <c r="G8" s="56" t="s">
        <v>162</v>
      </c>
    </row>
    <row r="9" spans="1:8" ht="25" customHeight="1">
      <c r="A9" s="47" t="s">
        <v>145</v>
      </c>
      <c r="B9" s="47" t="s">
        <v>146</v>
      </c>
      <c r="C9" s="47" t="s">
        <v>147</v>
      </c>
      <c r="D9" s="129" t="s">
        <v>462</v>
      </c>
      <c r="E9" s="48">
        <v>131</v>
      </c>
      <c r="F9" s="48">
        <v>131</v>
      </c>
      <c r="G9" s="55">
        <v>46057</v>
      </c>
    </row>
    <row r="10" spans="1:8" ht="25" customHeight="1">
      <c r="A10" s="47" t="s">
        <v>122</v>
      </c>
      <c r="B10" s="47" t="s">
        <v>148</v>
      </c>
      <c r="C10" s="47" t="s">
        <v>149</v>
      </c>
      <c r="D10" s="115"/>
    </row>
    <row r="11" spans="1:8" ht="25" customHeight="1">
      <c r="A11" s="47" t="s">
        <v>140</v>
      </c>
      <c r="B11" s="47" t="s">
        <v>150</v>
      </c>
      <c r="C11" s="47" t="s">
        <v>149</v>
      </c>
      <c r="D11" s="129" t="s">
        <v>462</v>
      </c>
      <c r="E11" s="48">
        <v>131</v>
      </c>
      <c r="F11" s="48">
        <v>131</v>
      </c>
      <c r="G11" s="55">
        <v>45680</v>
      </c>
    </row>
    <row r="12" spans="1:8" ht="25" customHeight="1">
      <c r="A12" s="47" t="s">
        <v>159</v>
      </c>
      <c r="B12" s="47" t="s">
        <v>151</v>
      </c>
      <c r="C12" s="47" t="s">
        <v>147</v>
      </c>
      <c r="D12" s="116" t="s">
        <v>441</v>
      </c>
    </row>
    <row r="13" spans="1:8" ht="25" customHeight="1">
      <c r="A13" s="47" t="s">
        <v>160</v>
      </c>
      <c r="B13" s="47" t="s">
        <v>161</v>
      </c>
      <c r="C13" s="47" t="s">
        <v>147</v>
      </c>
      <c r="D13" s="115"/>
    </row>
    <row r="14" spans="1:8" ht="25" customHeight="1">
      <c r="A14" s="47" t="s">
        <v>440</v>
      </c>
      <c r="B14" s="47" t="s">
        <v>439</v>
      </c>
      <c r="C14" s="47" t="s">
        <v>147</v>
      </c>
      <c r="D14" s="115"/>
    </row>
    <row r="15" spans="1:8" ht="25" customHeight="1">
      <c r="A15" s="126" t="s">
        <v>461</v>
      </c>
      <c r="B15" s="47" t="s">
        <v>460</v>
      </c>
      <c r="C15" s="47" t="s">
        <v>100</v>
      </c>
      <c r="D15" s="129" t="s">
        <v>462</v>
      </c>
      <c r="E15" s="48">
        <v>31</v>
      </c>
      <c r="F15" s="48">
        <v>31</v>
      </c>
    </row>
    <row r="16" spans="1:8" s="2" customFormat="1" ht="25" customHeight="1">
      <c r="A16" s="59"/>
      <c r="B16" s="60"/>
      <c r="C16" s="61"/>
      <c r="D16" s="61"/>
      <c r="E16" s="59"/>
      <c r="F16" s="61"/>
      <c r="G16" s="60"/>
      <c r="H16" s="59"/>
    </row>
    <row r="17" spans="1:7" ht="25" customHeight="1">
      <c r="A17" s="57"/>
      <c r="B17" s="57"/>
      <c r="C17" s="57"/>
      <c r="D17" s="57"/>
      <c r="E17" s="58"/>
      <c r="F17" s="58"/>
      <c r="G17" s="57"/>
    </row>
    <row r="18" spans="1:7" ht="25" customHeight="1">
      <c r="E18" s="48">
        <f>SUM(E9:E17)</f>
        <v>293</v>
      </c>
      <c r="F18" s="48">
        <f>SUM(F9:F17)</f>
        <v>293</v>
      </c>
    </row>
    <row r="19" spans="1:7" ht="25" customHeight="1">
      <c r="A19" s="47" t="s">
        <v>163</v>
      </c>
    </row>
  </sheetData>
  <mergeCells count="2">
    <mergeCell ref="A4:E4"/>
    <mergeCell ref="A6:E6"/>
  </mergeCells>
  <pageMargins left="0.7" right="0.7" top="0.75" bottom="0.75" header="0.3" footer="0.3"/>
  <pageSetup orientation="portrait" horizontalDpi="0" verticalDpi="0"/>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103F5-1FA4-AD4A-9AA7-8801C063DE43}">
  <sheetPr codeName="Sheet8"/>
  <dimension ref="B1:H106"/>
  <sheetViews>
    <sheetView workbookViewId="0">
      <selection activeCell="I11" sqref="I11"/>
    </sheetView>
  </sheetViews>
  <sheetFormatPr baseColWidth="10" defaultRowHeight="16"/>
  <cols>
    <col min="1" max="1" width="2.83203125" style="2" customWidth="1"/>
    <col min="2" max="2" width="10.83203125" style="2"/>
    <col min="3" max="3" width="10.83203125" style="210"/>
    <col min="4" max="4" width="34.5" style="2" customWidth="1"/>
    <col min="5" max="5" width="12.1640625" style="63" bestFit="1" customWidth="1"/>
    <col min="6" max="6" width="10.83203125" style="2"/>
    <col min="7" max="7" width="11.5" style="63" bestFit="1" customWidth="1"/>
    <col min="8" max="16384" width="10.83203125" style="2"/>
  </cols>
  <sheetData>
    <row r="1" spans="2:8">
      <c r="B1" s="2" t="s">
        <v>104</v>
      </c>
      <c r="C1" s="210" t="s">
        <v>105</v>
      </c>
      <c r="D1" s="2" t="s">
        <v>53</v>
      </c>
      <c r="E1" s="63" t="s">
        <v>96</v>
      </c>
      <c r="F1" s="2" t="s">
        <v>106</v>
      </c>
      <c r="G1" s="63" t="s">
        <v>107</v>
      </c>
      <c r="H1" s="2" t="s">
        <v>108</v>
      </c>
    </row>
    <row r="2" spans="2:8">
      <c r="B2" s="2" t="s">
        <v>117</v>
      </c>
      <c r="C2" s="210">
        <v>45968</v>
      </c>
      <c r="D2" s="2" t="s">
        <v>120</v>
      </c>
      <c r="E2" s="63">
        <v>7000</v>
      </c>
      <c r="F2" s="2" t="s">
        <v>119</v>
      </c>
      <c r="G2" s="63">
        <v>7000</v>
      </c>
    </row>
    <row r="3" spans="2:8">
      <c r="B3" s="2" t="s">
        <v>117</v>
      </c>
      <c r="C3" s="210">
        <v>45978</v>
      </c>
      <c r="D3" s="2" t="s">
        <v>118</v>
      </c>
      <c r="E3" s="63">
        <v>745</v>
      </c>
      <c r="F3" s="2" t="s">
        <v>119</v>
      </c>
      <c r="G3" s="63">
        <v>7745</v>
      </c>
    </row>
    <row r="4" spans="2:8">
      <c r="B4" s="2" t="s">
        <v>115</v>
      </c>
      <c r="C4" s="210">
        <v>45980</v>
      </c>
      <c r="D4" s="2" t="s">
        <v>3017</v>
      </c>
      <c r="E4" s="63">
        <v>-100.97</v>
      </c>
      <c r="F4" s="2" t="s">
        <v>116</v>
      </c>
      <c r="G4" s="63">
        <v>7644.03</v>
      </c>
    </row>
    <row r="5" spans="2:8">
      <c r="B5" s="2" t="s">
        <v>113</v>
      </c>
      <c r="C5" s="210">
        <v>46000</v>
      </c>
      <c r="D5" s="2" t="s">
        <v>1249</v>
      </c>
      <c r="E5" s="63">
        <v>-400</v>
      </c>
      <c r="F5" s="2" t="s">
        <v>114</v>
      </c>
      <c r="G5" s="63">
        <v>7244.03</v>
      </c>
      <c r="H5" s="2">
        <v>1001</v>
      </c>
    </row>
    <row r="6" spans="2:8">
      <c r="B6" s="2" t="s">
        <v>109</v>
      </c>
      <c r="C6" s="210">
        <v>46006</v>
      </c>
      <c r="D6" s="2" t="s">
        <v>3018</v>
      </c>
      <c r="E6" s="63">
        <v>10</v>
      </c>
      <c r="F6" s="2" t="s">
        <v>112</v>
      </c>
      <c r="G6" s="63">
        <v>7254.03</v>
      </c>
    </row>
    <row r="7" spans="2:8">
      <c r="B7" s="2" t="s">
        <v>109</v>
      </c>
      <c r="C7" s="210">
        <v>46007</v>
      </c>
      <c r="D7" s="2" t="s">
        <v>1250</v>
      </c>
      <c r="E7" s="63">
        <v>8555.2099999999991</v>
      </c>
      <c r="F7" s="2" t="s">
        <v>111</v>
      </c>
      <c r="G7" s="63">
        <v>15809.24</v>
      </c>
    </row>
    <row r="8" spans="2:8">
      <c r="B8" s="2" t="s">
        <v>109</v>
      </c>
      <c r="C8" s="210">
        <v>46008</v>
      </c>
      <c r="D8" s="2" t="s">
        <v>1250</v>
      </c>
      <c r="E8" s="63">
        <v>747.2</v>
      </c>
      <c r="F8" s="2" t="s">
        <v>111</v>
      </c>
      <c r="G8" s="63">
        <v>16556.439999999999</v>
      </c>
    </row>
    <row r="9" spans="2:8">
      <c r="B9" s="2" t="s">
        <v>109</v>
      </c>
      <c r="C9" s="210">
        <v>46009</v>
      </c>
      <c r="D9" s="2" t="s">
        <v>1250</v>
      </c>
      <c r="E9" s="63">
        <v>59.9</v>
      </c>
      <c r="F9" s="2" t="s">
        <v>111</v>
      </c>
      <c r="G9" s="63">
        <v>16616.34</v>
      </c>
    </row>
    <row r="10" spans="2:8">
      <c r="B10" s="2" t="s">
        <v>109</v>
      </c>
      <c r="C10" s="210">
        <v>46013</v>
      </c>
      <c r="D10" s="2" t="s">
        <v>1250</v>
      </c>
      <c r="E10" s="63">
        <v>277.41000000000003</v>
      </c>
      <c r="F10" s="2" t="s">
        <v>111</v>
      </c>
      <c r="G10" s="63">
        <v>16893.75</v>
      </c>
    </row>
    <row r="11" spans="2:8">
      <c r="B11" s="2" t="s">
        <v>109</v>
      </c>
      <c r="C11" s="210">
        <v>46014</v>
      </c>
      <c r="D11" s="2" t="s">
        <v>1250</v>
      </c>
      <c r="E11" s="63">
        <v>126.9</v>
      </c>
      <c r="F11" s="2" t="s">
        <v>111</v>
      </c>
      <c r="G11" s="63">
        <v>17020.650000000001</v>
      </c>
    </row>
    <row r="12" spans="2:8">
      <c r="B12" s="2" t="s">
        <v>109</v>
      </c>
      <c r="C12" s="210">
        <v>46022</v>
      </c>
      <c r="D12" s="2" t="s">
        <v>1250</v>
      </c>
      <c r="E12" s="63">
        <v>150.1</v>
      </c>
      <c r="F12" s="2" t="s">
        <v>111</v>
      </c>
      <c r="G12" s="63">
        <v>17170.75</v>
      </c>
    </row>
    <row r="13" spans="2:8">
      <c r="B13" s="2" t="s">
        <v>109</v>
      </c>
      <c r="C13" s="210">
        <v>46027</v>
      </c>
      <c r="D13" s="2" t="s">
        <v>1250</v>
      </c>
      <c r="E13" s="63">
        <v>59.9</v>
      </c>
      <c r="F13" s="2" t="s">
        <v>111</v>
      </c>
      <c r="G13" s="63">
        <v>17230.650000000001</v>
      </c>
    </row>
    <row r="14" spans="2:8">
      <c r="B14" s="2" t="s">
        <v>109</v>
      </c>
      <c r="C14" s="210">
        <v>46028</v>
      </c>
      <c r="D14" s="2" t="s">
        <v>1250</v>
      </c>
      <c r="E14" s="63">
        <v>29.8</v>
      </c>
      <c r="F14" s="2" t="s">
        <v>111</v>
      </c>
      <c r="G14" s="63">
        <v>17260.45</v>
      </c>
    </row>
    <row r="15" spans="2:8">
      <c r="B15" s="2" t="s">
        <v>109</v>
      </c>
      <c r="C15" s="210">
        <v>46029</v>
      </c>
      <c r="D15" s="2" t="s">
        <v>1250</v>
      </c>
      <c r="E15" s="63">
        <v>612.29999999999995</v>
      </c>
      <c r="F15" s="2" t="s">
        <v>111</v>
      </c>
      <c r="G15" s="63">
        <v>17872.75</v>
      </c>
    </row>
    <row r="16" spans="2:8">
      <c r="B16" s="2" t="s">
        <v>109</v>
      </c>
      <c r="C16" s="210">
        <v>46030</v>
      </c>
      <c r="D16" s="2" t="s">
        <v>1250</v>
      </c>
      <c r="E16" s="63">
        <v>313.39999999999998</v>
      </c>
      <c r="F16" s="2" t="s">
        <v>111</v>
      </c>
      <c r="G16" s="63">
        <v>18186.150000000001</v>
      </c>
    </row>
    <row r="17" spans="2:7">
      <c r="B17" s="2" t="s">
        <v>109</v>
      </c>
      <c r="C17" s="210">
        <v>46031</v>
      </c>
      <c r="D17" s="2" t="s">
        <v>1250</v>
      </c>
      <c r="E17" s="63">
        <v>59.9</v>
      </c>
      <c r="F17" s="2" t="s">
        <v>111</v>
      </c>
      <c r="G17" s="63">
        <v>18246.05</v>
      </c>
    </row>
    <row r="18" spans="2:7">
      <c r="B18" s="2" t="s">
        <v>109</v>
      </c>
      <c r="C18" s="210">
        <v>46034</v>
      </c>
      <c r="D18" s="2" t="s">
        <v>1250</v>
      </c>
      <c r="E18" s="63">
        <v>126.9</v>
      </c>
      <c r="F18" s="2" t="s">
        <v>111</v>
      </c>
      <c r="G18" s="63">
        <v>18372.95</v>
      </c>
    </row>
    <row r="19" spans="2:7">
      <c r="B19" s="2" t="s">
        <v>109</v>
      </c>
      <c r="C19" s="210">
        <v>46035</v>
      </c>
      <c r="D19" s="2" t="s">
        <v>1250</v>
      </c>
      <c r="E19" s="63">
        <v>29.8</v>
      </c>
      <c r="F19" s="2" t="s">
        <v>111</v>
      </c>
      <c r="G19" s="63">
        <v>18402.75</v>
      </c>
    </row>
    <row r="20" spans="2:7">
      <c r="B20" s="2" t="s">
        <v>109</v>
      </c>
      <c r="C20" s="210">
        <v>46036</v>
      </c>
      <c r="D20" s="2" t="s">
        <v>1250</v>
      </c>
      <c r="E20" s="63">
        <v>1098.4000000000001</v>
      </c>
      <c r="F20" s="2" t="s">
        <v>111</v>
      </c>
      <c r="G20" s="63">
        <v>19501.150000000001</v>
      </c>
    </row>
    <row r="21" spans="2:7">
      <c r="B21" s="2" t="s">
        <v>109</v>
      </c>
      <c r="C21" s="210">
        <v>46037</v>
      </c>
      <c r="D21" s="2" t="s">
        <v>1250</v>
      </c>
      <c r="E21" s="63">
        <v>657.2</v>
      </c>
      <c r="F21" s="2" t="s">
        <v>111</v>
      </c>
      <c r="G21" s="63">
        <v>20158.349999999999</v>
      </c>
    </row>
    <row r="22" spans="2:7">
      <c r="B22" s="2" t="s">
        <v>109</v>
      </c>
      <c r="C22" s="210">
        <v>46038</v>
      </c>
      <c r="D22" s="2" t="s">
        <v>1250</v>
      </c>
      <c r="E22" s="63">
        <v>119.5</v>
      </c>
      <c r="F22" s="2" t="s">
        <v>111</v>
      </c>
      <c r="G22" s="63">
        <v>20277.849999999999</v>
      </c>
    </row>
    <row r="23" spans="2:7">
      <c r="B23" s="2" t="s">
        <v>109</v>
      </c>
      <c r="C23" s="210">
        <v>46042</v>
      </c>
      <c r="D23" s="2" t="s">
        <v>1250</v>
      </c>
      <c r="E23" s="63">
        <v>716.8</v>
      </c>
      <c r="F23" s="2" t="s">
        <v>111</v>
      </c>
      <c r="G23" s="63">
        <v>20994.65</v>
      </c>
    </row>
    <row r="24" spans="2:7">
      <c r="B24" s="2" t="s">
        <v>109</v>
      </c>
      <c r="C24" s="210">
        <v>46043</v>
      </c>
      <c r="D24" s="2" t="s">
        <v>1250</v>
      </c>
      <c r="E24" s="63">
        <v>283.60000000000002</v>
      </c>
      <c r="F24" s="2" t="s">
        <v>111</v>
      </c>
      <c r="G24" s="63">
        <v>21278.25</v>
      </c>
    </row>
    <row r="25" spans="2:7">
      <c r="B25" s="2" t="s">
        <v>109</v>
      </c>
      <c r="C25" s="210">
        <v>46044</v>
      </c>
      <c r="D25" s="2" t="s">
        <v>1250</v>
      </c>
      <c r="E25" s="63">
        <v>2376.8000000000002</v>
      </c>
      <c r="F25" s="2" t="s">
        <v>111</v>
      </c>
      <c r="G25" s="63">
        <v>23655.05</v>
      </c>
    </row>
    <row r="26" spans="2:7">
      <c r="B26" s="2" t="s">
        <v>109</v>
      </c>
      <c r="C26" s="210">
        <v>46045</v>
      </c>
      <c r="D26" s="2" t="s">
        <v>1250</v>
      </c>
      <c r="E26" s="63">
        <v>268.5</v>
      </c>
      <c r="F26" s="2" t="s">
        <v>111</v>
      </c>
      <c r="G26" s="63">
        <v>23923.55</v>
      </c>
    </row>
    <row r="27" spans="2:7">
      <c r="B27" s="2" t="s">
        <v>109</v>
      </c>
      <c r="C27" s="210">
        <v>46048</v>
      </c>
      <c r="D27" s="2" t="s">
        <v>1250</v>
      </c>
      <c r="E27" s="63">
        <v>430</v>
      </c>
      <c r="F27" s="2" t="s">
        <v>111</v>
      </c>
      <c r="G27" s="63">
        <v>24353.55</v>
      </c>
    </row>
    <row r="28" spans="2:7">
      <c r="B28" s="2" t="s">
        <v>109</v>
      </c>
      <c r="C28" s="210">
        <v>46049</v>
      </c>
      <c r="D28" s="2" t="s">
        <v>1250</v>
      </c>
      <c r="E28" s="63">
        <v>276.8</v>
      </c>
      <c r="F28" s="2" t="s">
        <v>111</v>
      </c>
      <c r="G28" s="63">
        <v>24630.35</v>
      </c>
    </row>
    <row r="29" spans="2:7">
      <c r="B29" s="2" t="s">
        <v>109</v>
      </c>
      <c r="C29" s="210">
        <v>46050</v>
      </c>
      <c r="D29" s="2" t="s">
        <v>1250</v>
      </c>
      <c r="E29" s="63">
        <v>1195.5</v>
      </c>
      <c r="F29" s="2" t="s">
        <v>111</v>
      </c>
      <c r="G29" s="63">
        <v>25825.85</v>
      </c>
    </row>
    <row r="30" spans="2:7">
      <c r="B30" s="2" t="s">
        <v>109</v>
      </c>
      <c r="C30" s="210">
        <v>46051</v>
      </c>
      <c r="D30" s="2" t="s">
        <v>1250</v>
      </c>
      <c r="E30" s="63">
        <v>119.8</v>
      </c>
      <c r="F30" s="2" t="s">
        <v>111</v>
      </c>
      <c r="G30" s="63">
        <v>25945.65</v>
      </c>
    </row>
    <row r="31" spans="2:7">
      <c r="B31" s="2" t="s">
        <v>109</v>
      </c>
      <c r="C31" s="210">
        <v>46052</v>
      </c>
      <c r="D31" s="2" t="s">
        <v>1250</v>
      </c>
      <c r="E31" s="63">
        <v>254.1</v>
      </c>
      <c r="F31" s="2" t="s">
        <v>111</v>
      </c>
      <c r="G31" s="63">
        <v>26199.75</v>
      </c>
    </row>
    <row r="32" spans="2:7">
      <c r="B32" s="2" t="s">
        <v>109</v>
      </c>
      <c r="C32" s="210">
        <v>46055</v>
      </c>
      <c r="D32" s="2" t="s">
        <v>1250</v>
      </c>
      <c r="E32" s="63">
        <v>246.7</v>
      </c>
      <c r="F32" s="2" t="s">
        <v>111</v>
      </c>
      <c r="G32" s="63">
        <v>26446.45</v>
      </c>
    </row>
    <row r="33" spans="2:8">
      <c r="B33" s="2" t="s">
        <v>109</v>
      </c>
      <c r="C33" s="210">
        <v>46056</v>
      </c>
      <c r="D33" s="2" t="s">
        <v>1250</v>
      </c>
      <c r="E33" s="63">
        <v>277.41000000000003</v>
      </c>
      <c r="F33" s="2" t="s">
        <v>111</v>
      </c>
      <c r="G33" s="63">
        <v>26723.86</v>
      </c>
    </row>
    <row r="34" spans="2:8">
      <c r="B34" s="2" t="s">
        <v>109</v>
      </c>
      <c r="C34" s="210">
        <v>46057</v>
      </c>
      <c r="D34" s="2" t="s">
        <v>1250</v>
      </c>
      <c r="E34" s="63">
        <v>888.2</v>
      </c>
      <c r="F34" s="2" t="s">
        <v>111</v>
      </c>
      <c r="G34" s="63">
        <v>27612.06</v>
      </c>
    </row>
    <row r="35" spans="2:8">
      <c r="B35" s="2" t="s">
        <v>109</v>
      </c>
      <c r="C35" s="210">
        <v>46058</v>
      </c>
      <c r="D35" s="2" t="s">
        <v>1250</v>
      </c>
      <c r="E35" s="63">
        <v>242</v>
      </c>
      <c r="F35" s="2" t="s">
        <v>111</v>
      </c>
      <c r="G35" s="63">
        <v>27854.06</v>
      </c>
    </row>
    <row r="36" spans="2:8">
      <c r="B36" s="2" t="s">
        <v>115</v>
      </c>
      <c r="C36" s="210">
        <v>46062</v>
      </c>
      <c r="D36" s="2" t="s">
        <v>1251</v>
      </c>
      <c r="E36" s="63">
        <v>-120</v>
      </c>
      <c r="F36" s="2" t="s">
        <v>1252</v>
      </c>
      <c r="G36" s="63">
        <v>28320.16</v>
      </c>
    </row>
    <row r="37" spans="2:8">
      <c r="B37" s="2" t="s">
        <v>109</v>
      </c>
      <c r="C37" s="210">
        <v>46062</v>
      </c>
      <c r="D37" s="2" t="s">
        <v>1253</v>
      </c>
      <c r="E37" s="63">
        <v>3</v>
      </c>
      <c r="F37" s="2" t="s">
        <v>1254</v>
      </c>
      <c r="G37" s="63">
        <v>28440.16</v>
      </c>
    </row>
    <row r="38" spans="2:8">
      <c r="B38" s="2" t="s">
        <v>109</v>
      </c>
      <c r="C38" s="210">
        <v>46062</v>
      </c>
      <c r="D38" s="2" t="s">
        <v>1250</v>
      </c>
      <c r="E38" s="63">
        <v>583.1</v>
      </c>
      <c r="F38" s="2" t="s">
        <v>111</v>
      </c>
      <c r="G38" s="63">
        <v>28437.16</v>
      </c>
    </row>
    <row r="39" spans="2:8">
      <c r="B39" s="2" t="s">
        <v>109</v>
      </c>
      <c r="C39" s="210">
        <v>46063</v>
      </c>
      <c r="D39" s="2" t="s">
        <v>1250</v>
      </c>
      <c r="E39" s="63">
        <v>582.79999999999995</v>
      </c>
      <c r="F39" s="2" t="s">
        <v>111</v>
      </c>
      <c r="G39" s="63">
        <v>28902.959999999999</v>
      </c>
    </row>
    <row r="40" spans="2:8">
      <c r="B40" s="2" t="s">
        <v>109</v>
      </c>
      <c r="C40" s="210">
        <v>46064</v>
      </c>
      <c r="D40" s="2" t="s">
        <v>1250</v>
      </c>
      <c r="E40" s="63">
        <v>1374.6</v>
      </c>
      <c r="F40" s="2" t="s">
        <v>111</v>
      </c>
      <c r="G40" s="63">
        <v>30277.56</v>
      </c>
    </row>
    <row r="41" spans="2:8">
      <c r="B41" s="2" t="s">
        <v>109</v>
      </c>
      <c r="C41" s="210">
        <v>46065</v>
      </c>
      <c r="D41" s="2" t="s">
        <v>1250</v>
      </c>
      <c r="E41" s="63">
        <v>89.4</v>
      </c>
      <c r="F41" s="2" t="s">
        <v>111</v>
      </c>
      <c r="G41" s="63">
        <v>30366.959999999999</v>
      </c>
    </row>
    <row r="42" spans="2:8">
      <c r="B42" s="2" t="s">
        <v>109</v>
      </c>
      <c r="C42" s="210">
        <v>46066</v>
      </c>
      <c r="D42" s="2" t="s">
        <v>1250</v>
      </c>
      <c r="E42" s="63">
        <v>156.4</v>
      </c>
      <c r="F42" s="2" t="s">
        <v>111</v>
      </c>
      <c r="G42" s="63">
        <v>30523.360000000001</v>
      </c>
    </row>
    <row r="43" spans="2:8">
      <c r="B43" s="2" t="s">
        <v>109</v>
      </c>
      <c r="C43" s="210">
        <v>46070</v>
      </c>
      <c r="D43" s="2" t="s">
        <v>1250</v>
      </c>
      <c r="E43" s="63">
        <v>656.6</v>
      </c>
      <c r="F43" s="2" t="s">
        <v>111</v>
      </c>
      <c r="G43" s="63">
        <v>31179.96</v>
      </c>
    </row>
    <row r="44" spans="2:8">
      <c r="B44" s="2" t="s">
        <v>113</v>
      </c>
      <c r="C44" s="210">
        <v>46071</v>
      </c>
      <c r="D44" s="2" t="s">
        <v>1255</v>
      </c>
      <c r="E44" s="63">
        <v>-1419.81</v>
      </c>
      <c r="F44" s="2" t="s">
        <v>114</v>
      </c>
      <c r="G44" s="63">
        <v>30163.25</v>
      </c>
      <c r="H44" s="2">
        <v>1003</v>
      </c>
    </row>
    <row r="45" spans="2:8">
      <c r="B45" s="2" t="s">
        <v>109</v>
      </c>
      <c r="C45" s="210">
        <v>46071</v>
      </c>
      <c r="D45" s="2" t="s">
        <v>1250</v>
      </c>
      <c r="E45" s="63">
        <v>403.1</v>
      </c>
      <c r="F45" s="2" t="s">
        <v>111</v>
      </c>
      <c r="G45" s="63">
        <v>31583.06</v>
      </c>
    </row>
    <row r="46" spans="2:8">
      <c r="B46" s="2" t="s">
        <v>109</v>
      </c>
      <c r="C46" s="210">
        <v>46072</v>
      </c>
      <c r="D46" s="2" t="s">
        <v>1250</v>
      </c>
      <c r="E46" s="63">
        <v>2533.1</v>
      </c>
      <c r="F46" s="2" t="s">
        <v>111</v>
      </c>
      <c r="G46" s="63">
        <v>32696.35</v>
      </c>
    </row>
    <row r="47" spans="2:8">
      <c r="B47" s="2" t="s">
        <v>109</v>
      </c>
      <c r="C47" s="210">
        <v>46073</v>
      </c>
      <c r="D47" s="2" t="s">
        <v>1250</v>
      </c>
      <c r="E47" s="63">
        <v>283.60000000000002</v>
      </c>
      <c r="F47" s="2" t="s">
        <v>111</v>
      </c>
      <c r="G47" s="63">
        <v>32979.949999999997</v>
      </c>
    </row>
    <row r="48" spans="2:8">
      <c r="B48" s="2" t="s">
        <v>109</v>
      </c>
      <c r="C48" s="210">
        <v>46076</v>
      </c>
      <c r="D48" s="2" t="s">
        <v>1250</v>
      </c>
      <c r="E48" s="63">
        <v>945.2</v>
      </c>
      <c r="F48" s="2" t="s">
        <v>111</v>
      </c>
      <c r="G48" s="63">
        <v>33925.15</v>
      </c>
    </row>
    <row r="49" spans="2:8">
      <c r="B49" s="2" t="s">
        <v>109</v>
      </c>
      <c r="C49" s="210">
        <v>46077</v>
      </c>
      <c r="D49" s="2" t="s">
        <v>1250</v>
      </c>
      <c r="E49" s="63">
        <v>313.39999999999998</v>
      </c>
      <c r="F49" s="2" t="s">
        <v>111</v>
      </c>
      <c r="G49" s="63">
        <v>34238.550000000003</v>
      </c>
    </row>
    <row r="50" spans="2:8">
      <c r="B50" s="2" t="s">
        <v>109</v>
      </c>
      <c r="C50" s="210">
        <v>46078</v>
      </c>
      <c r="D50" s="2" t="s">
        <v>1250</v>
      </c>
      <c r="E50" s="63">
        <v>1333.94</v>
      </c>
      <c r="F50" s="2" t="s">
        <v>111</v>
      </c>
      <c r="G50" s="63">
        <v>35572.49</v>
      </c>
    </row>
    <row r="51" spans="2:8">
      <c r="B51" s="2" t="s">
        <v>109</v>
      </c>
      <c r="C51" s="210">
        <v>46079</v>
      </c>
      <c r="D51" s="2" t="s">
        <v>1250</v>
      </c>
      <c r="E51" s="63">
        <v>589.9</v>
      </c>
      <c r="F51" s="2" t="s">
        <v>111</v>
      </c>
      <c r="G51" s="63">
        <v>36162.39</v>
      </c>
    </row>
    <row r="52" spans="2:8">
      <c r="B52" s="2" t="s">
        <v>109</v>
      </c>
      <c r="C52" s="210">
        <v>46080</v>
      </c>
      <c r="D52" s="2" t="s">
        <v>1250</v>
      </c>
      <c r="E52" s="63">
        <v>716.5</v>
      </c>
      <c r="F52" s="2" t="s">
        <v>111</v>
      </c>
      <c r="G52" s="63">
        <v>36878.89</v>
      </c>
    </row>
    <row r="53" spans="2:8">
      <c r="B53" s="2" t="s">
        <v>109</v>
      </c>
      <c r="C53" s="210">
        <v>46083</v>
      </c>
      <c r="D53" s="2" t="s">
        <v>1250</v>
      </c>
      <c r="E53" s="63">
        <v>739.2</v>
      </c>
      <c r="F53" s="2" t="s">
        <v>111</v>
      </c>
      <c r="G53" s="63">
        <v>37618.089999999997</v>
      </c>
    </row>
    <row r="54" spans="2:8">
      <c r="B54" s="2" t="s">
        <v>109</v>
      </c>
      <c r="C54" s="210">
        <v>46084</v>
      </c>
      <c r="D54" s="2" t="s">
        <v>1250</v>
      </c>
      <c r="E54" s="63">
        <v>463</v>
      </c>
      <c r="F54" s="2" t="s">
        <v>111</v>
      </c>
      <c r="G54" s="63">
        <v>38081.089999999997</v>
      </c>
    </row>
    <row r="55" spans="2:8">
      <c r="B55" s="2" t="s">
        <v>115</v>
      </c>
      <c r="C55" s="210">
        <v>46085</v>
      </c>
      <c r="D55" s="2" t="s">
        <v>1256</v>
      </c>
      <c r="E55" s="63">
        <v>-95</v>
      </c>
      <c r="F55" s="2" t="s">
        <v>1257</v>
      </c>
      <c r="G55" s="63">
        <v>40029.89</v>
      </c>
    </row>
    <row r="56" spans="2:8">
      <c r="B56" s="2" t="s">
        <v>109</v>
      </c>
      <c r="C56" s="210">
        <v>46085</v>
      </c>
      <c r="D56" s="2" t="s">
        <v>1250</v>
      </c>
      <c r="E56" s="63">
        <v>2043.8</v>
      </c>
      <c r="F56" s="2" t="s">
        <v>111</v>
      </c>
      <c r="G56" s="63">
        <v>40124.89</v>
      </c>
    </row>
    <row r="57" spans="2:8">
      <c r="B57" s="2" t="s">
        <v>109</v>
      </c>
      <c r="C57" s="210">
        <v>46086</v>
      </c>
      <c r="D57" s="2" t="s">
        <v>1250</v>
      </c>
      <c r="E57" s="63">
        <v>1217</v>
      </c>
      <c r="F57" s="2" t="s">
        <v>111</v>
      </c>
      <c r="G57" s="63">
        <v>41246.89</v>
      </c>
    </row>
    <row r="58" spans="2:8">
      <c r="B58" s="2" t="s">
        <v>109</v>
      </c>
      <c r="C58" s="210">
        <v>46087</v>
      </c>
      <c r="D58" s="2" t="s">
        <v>1250</v>
      </c>
      <c r="E58" s="63">
        <v>186.5</v>
      </c>
      <c r="F58" s="2" t="s">
        <v>111</v>
      </c>
      <c r="G58" s="63">
        <v>41433.39</v>
      </c>
    </row>
    <row r="59" spans="2:8">
      <c r="B59" s="2" t="s">
        <v>109</v>
      </c>
      <c r="C59" s="210">
        <v>46090</v>
      </c>
      <c r="D59" s="2" t="s">
        <v>1250</v>
      </c>
      <c r="E59" s="63">
        <v>924.8</v>
      </c>
      <c r="F59" s="2" t="s">
        <v>111</v>
      </c>
      <c r="G59" s="63">
        <v>42358.19</v>
      </c>
    </row>
    <row r="60" spans="2:8">
      <c r="B60" s="2" t="s">
        <v>115</v>
      </c>
      <c r="C60" s="210">
        <v>46091</v>
      </c>
      <c r="D60" s="2" t="s">
        <v>1258</v>
      </c>
      <c r="E60" s="63">
        <v>-70</v>
      </c>
      <c r="F60" s="2" t="s">
        <v>1259</v>
      </c>
      <c r="G60" s="63">
        <v>42564.39</v>
      </c>
    </row>
    <row r="61" spans="2:8">
      <c r="B61" s="2" t="s">
        <v>109</v>
      </c>
      <c r="C61" s="210">
        <v>46091</v>
      </c>
      <c r="D61" s="2" t="s">
        <v>1250</v>
      </c>
      <c r="E61" s="63">
        <v>276.2</v>
      </c>
      <c r="F61" s="2" t="s">
        <v>111</v>
      </c>
      <c r="G61" s="63">
        <v>42634.39</v>
      </c>
    </row>
    <row r="62" spans="2:8">
      <c r="B62" s="2" t="s">
        <v>109</v>
      </c>
      <c r="C62" s="210">
        <v>46092</v>
      </c>
      <c r="D62" s="2" t="s">
        <v>1250</v>
      </c>
      <c r="E62" s="63">
        <v>1314.3</v>
      </c>
      <c r="F62" s="2" t="s">
        <v>111</v>
      </c>
      <c r="G62" s="63">
        <v>43878.69</v>
      </c>
    </row>
    <row r="63" spans="2:8">
      <c r="B63" s="2" t="s">
        <v>109</v>
      </c>
      <c r="C63" s="210">
        <v>46093</v>
      </c>
      <c r="D63" s="2" t="s">
        <v>1250</v>
      </c>
      <c r="E63" s="63">
        <v>774.1</v>
      </c>
      <c r="F63" s="2" t="s">
        <v>111</v>
      </c>
      <c r="G63" s="63">
        <v>44652.79</v>
      </c>
    </row>
    <row r="64" spans="2:8">
      <c r="B64" s="2" t="s">
        <v>113</v>
      </c>
      <c r="C64" s="210">
        <v>46094</v>
      </c>
      <c r="D64" s="2" t="s">
        <v>1260</v>
      </c>
      <c r="E64" s="63">
        <v>-300</v>
      </c>
      <c r="F64" s="2" t="s">
        <v>114</v>
      </c>
      <c r="G64" s="63">
        <v>45379.39</v>
      </c>
      <c r="H64" s="2">
        <v>1002</v>
      </c>
    </row>
    <row r="65" spans="2:8">
      <c r="B65" s="2" t="s">
        <v>109</v>
      </c>
      <c r="C65" s="210">
        <v>46094</v>
      </c>
      <c r="D65" s="2" t="s">
        <v>1250</v>
      </c>
      <c r="E65" s="63">
        <v>671.6</v>
      </c>
      <c r="F65" s="2" t="s">
        <v>111</v>
      </c>
      <c r="G65" s="63">
        <v>45679.39</v>
      </c>
    </row>
    <row r="66" spans="2:8">
      <c r="B66" s="2" t="s">
        <v>117</v>
      </c>
      <c r="C66" s="210">
        <v>46094</v>
      </c>
      <c r="D66" s="2" t="s">
        <v>1261</v>
      </c>
      <c r="E66" s="63">
        <v>31</v>
      </c>
      <c r="F66" s="2" t="s">
        <v>1262</v>
      </c>
      <c r="G66" s="63">
        <v>45007.79</v>
      </c>
      <c r="H66" s="2">
        <v>1</v>
      </c>
    </row>
    <row r="67" spans="2:8">
      <c r="B67" s="2" t="s">
        <v>117</v>
      </c>
      <c r="C67" s="210">
        <v>46094</v>
      </c>
      <c r="D67" s="2" t="s">
        <v>1261</v>
      </c>
      <c r="E67" s="63">
        <v>31</v>
      </c>
      <c r="F67" s="2" t="s">
        <v>1262</v>
      </c>
      <c r="G67" s="63">
        <v>44976.79</v>
      </c>
      <c r="H67" s="2">
        <v>1</v>
      </c>
    </row>
    <row r="68" spans="2:8">
      <c r="B68" s="2" t="s">
        <v>117</v>
      </c>
      <c r="C68" s="210">
        <v>46094</v>
      </c>
      <c r="D68" s="2" t="s">
        <v>1261</v>
      </c>
      <c r="E68" s="63">
        <v>31</v>
      </c>
      <c r="F68" s="2" t="s">
        <v>1262</v>
      </c>
      <c r="G68" s="63">
        <v>44945.79</v>
      </c>
      <c r="H68" s="2">
        <v>1</v>
      </c>
    </row>
    <row r="69" spans="2:8">
      <c r="B69" s="2" t="s">
        <v>117</v>
      </c>
      <c r="C69" s="210">
        <v>46094</v>
      </c>
      <c r="D69" s="2" t="s">
        <v>1261</v>
      </c>
      <c r="E69" s="63">
        <v>131</v>
      </c>
      <c r="F69" s="2" t="s">
        <v>1262</v>
      </c>
      <c r="G69" s="63">
        <v>44914.79</v>
      </c>
      <c r="H69" s="2">
        <v>1</v>
      </c>
    </row>
    <row r="70" spans="2:8">
      <c r="B70" s="2" t="s">
        <v>117</v>
      </c>
      <c r="C70" s="210">
        <v>46094</v>
      </c>
      <c r="D70" s="2" t="s">
        <v>1261</v>
      </c>
      <c r="E70" s="63">
        <v>131</v>
      </c>
      <c r="F70" s="2" t="s">
        <v>1262</v>
      </c>
      <c r="G70" s="63">
        <v>44783.79</v>
      </c>
      <c r="H70" s="2">
        <v>1</v>
      </c>
    </row>
    <row r="71" spans="2:8">
      <c r="B71" s="2" t="s">
        <v>113</v>
      </c>
      <c r="C71" s="210">
        <v>46097</v>
      </c>
      <c r="D71" s="2" t="s">
        <v>1263</v>
      </c>
      <c r="E71" s="63">
        <v>-933</v>
      </c>
      <c r="F71" s="2" t="s">
        <v>114</v>
      </c>
      <c r="G71" s="63">
        <v>44675.09</v>
      </c>
      <c r="H71" s="2">
        <v>1004</v>
      </c>
    </row>
    <row r="72" spans="2:8">
      <c r="B72" s="2" t="s">
        <v>109</v>
      </c>
      <c r="C72" s="210">
        <v>46097</v>
      </c>
      <c r="D72" s="2" t="s">
        <v>1250</v>
      </c>
      <c r="E72" s="63">
        <v>228.7</v>
      </c>
      <c r="F72" s="2" t="s">
        <v>111</v>
      </c>
      <c r="G72" s="63">
        <v>45608.09</v>
      </c>
    </row>
    <row r="73" spans="2:8">
      <c r="B73" s="2" t="s">
        <v>109</v>
      </c>
      <c r="C73" s="210">
        <v>46098</v>
      </c>
      <c r="D73" s="2" t="s">
        <v>1250</v>
      </c>
      <c r="E73" s="63">
        <v>1135.5</v>
      </c>
      <c r="F73" s="2" t="s">
        <v>111</v>
      </c>
      <c r="G73" s="63">
        <v>45810.59</v>
      </c>
    </row>
    <row r="74" spans="2:8">
      <c r="B74" s="2" t="s">
        <v>109</v>
      </c>
      <c r="C74" s="210">
        <v>46099</v>
      </c>
      <c r="D74" s="2" t="s">
        <v>1250</v>
      </c>
      <c r="E74" s="63">
        <v>2029.5</v>
      </c>
      <c r="F74" s="2" t="s">
        <v>111</v>
      </c>
      <c r="G74" s="63">
        <v>47840.09</v>
      </c>
    </row>
    <row r="75" spans="2:8">
      <c r="B75" s="2" t="s">
        <v>109</v>
      </c>
      <c r="C75" s="210">
        <v>46100</v>
      </c>
      <c r="D75" s="2" t="s">
        <v>1250</v>
      </c>
      <c r="E75" s="63">
        <v>687.8</v>
      </c>
      <c r="F75" s="2" t="s">
        <v>111</v>
      </c>
      <c r="G75" s="63">
        <v>48527.89</v>
      </c>
    </row>
    <row r="76" spans="2:8">
      <c r="B76" s="2" t="s">
        <v>115</v>
      </c>
      <c r="C76" s="210">
        <v>46101</v>
      </c>
      <c r="D76" s="2" t="s">
        <v>1264</v>
      </c>
      <c r="E76" s="63">
        <v>-800</v>
      </c>
      <c r="F76" s="2" t="s">
        <v>1265</v>
      </c>
      <c r="G76" s="63">
        <v>47854.93</v>
      </c>
    </row>
    <row r="77" spans="2:8">
      <c r="B77" s="2" t="s">
        <v>115</v>
      </c>
      <c r="C77" s="210">
        <v>46101</v>
      </c>
      <c r="D77" s="2" t="s">
        <v>1266</v>
      </c>
      <c r="E77" s="63">
        <v>-400</v>
      </c>
      <c r="F77" s="2" t="s">
        <v>1267</v>
      </c>
      <c r="G77" s="63">
        <v>48654.93</v>
      </c>
    </row>
    <row r="78" spans="2:8">
      <c r="B78" s="2" t="s">
        <v>109</v>
      </c>
      <c r="C78" s="210">
        <v>46101</v>
      </c>
      <c r="D78" s="2" t="s">
        <v>1268</v>
      </c>
      <c r="E78" s="63">
        <v>1</v>
      </c>
      <c r="F78" s="2" t="s">
        <v>1269</v>
      </c>
      <c r="G78" s="63">
        <v>49054.93</v>
      </c>
    </row>
    <row r="79" spans="2:8">
      <c r="B79" s="2" t="s">
        <v>109</v>
      </c>
      <c r="C79" s="210">
        <v>46101</v>
      </c>
      <c r="D79" s="2" t="s">
        <v>1270</v>
      </c>
      <c r="E79" s="63">
        <v>1</v>
      </c>
      <c r="F79" s="2" t="s">
        <v>1269</v>
      </c>
      <c r="G79" s="63">
        <v>49053.93</v>
      </c>
    </row>
    <row r="80" spans="2:8">
      <c r="B80" s="2" t="s">
        <v>109</v>
      </c>
      <c r="C80" s="210">
        <v>46101</v>
      </c>
      <c r="D80" s="2" t="s">
        <v>1250</v>
      </c>
      <c r="E80" s="63">
        <v>525.04</v>
      </c>
      <c r="F80" s="2" t="s">
        <v>111</v>
      </c>
      <c r="G80" s="63">
        <v>49052.93</v>
      </c>
    </row>
    <row r="81" spans="2:8">
      <c r="B81" s="2" t="s">
        <v>115</v>
      </c>
      <c r="C81" s="210">
        <v>46104</v>
      </c>
      <c r="D81" s="2" t="s">
        <v>1271</v>
      </c>
      <c r="E81" s="63">
        <v>-125.88</v>
      </c>
      <c r="F81" s="2" t="s">
        <v>1252</v>
      </c>
      <c r="G81" s="63">
        <v>49902.6</v>
      </c>
    </row>
    <row r="82" spans="2:8">
      <c r="B82" s="2" t="s">
        <v>109</v>
      </c>
      <c r="C82" s="210">
        <v>46104</v>
      </c>
      <c r="D82" s="2" t="s">
        <v>1272</v>
      </c>
      <c r="E82" s="63">
        <v>10</v>
      </c>
      <c r="F82" s="2" t="s">
        <v>1269</v>
      </c>
      <c r="G82" s="63">
        <v>50028.480000000003</v>
      </c>
    </row>
    <row r="83" spans="2:8">
      <c r="B83" s="2" t="s">
        <v>109</v>
      </c>
      <c r="C83" s="210">
        <v>46104</v>
      </c>
      <c r="D83" s="2" t="s">
        <v>1273</v>
      </c>
      <c r="E83" s="63">
        <v>20</v>
      </c>
      <c r="F83" s="2" t="s">
        <v>1269</v>
      </c>
      <c r="G83" s="63">
        <v>50018.48</v>
      </c>
    </row>
    <row r="84" spans="2:8">
      <c r="B84" s="2" t="s">
        <v>109</v>
      </c>
      <c r="C84" s="210">
        <v>46104</v>
      </c>
      <c r="D84" s="2" t="s">
        <v>1250</v>
      </c>
      <c r="E84" s="63">
        <v>1813.5</v>
      </c>
      <c r="F84" s="2" t="s">
        <v>111</v>
      </c>
      <c r="G84" s="63">
        <v>49998.48</v>
      </c>
    </row>
    <row r="85" spans="2:8">
      <c r="B85" s="2" t="s">
        <v>115</v>
      </c>
      <c r="C85" s="210">
        <v>46104</v>
      </c>
      <c r="D85" s="2" t="s">
        <v>1274</v>
      </c>
      <c r="E85" s="63">
        <v>330.05</v>
      </c>
      <c r="F85" s="2" t="s">
        <v>1267</v>
      </c>
      <c r="G85" s="63">
        <v>48184.98</v>
      </c>
    </row>
    <row r="86" spans="2:8">
      <c r="B86" s="2" t="s">
        <v>109</v>
      </c>
      <c r="C86" s="210">
        <v>46105</v>
      </c>
      <c r="D86" s="2" t="s">
        <v>1250</v>
      </c>
      <c r="E86" s="63">
        <v>2609.4</v>
      </c>
      <c r="F86" s="2" t="s">
        <v>111</v>
      </c>
      <c r="G86" s="63">
        <v>52512</v>
      </c>
    </row>
    <row r="87" spans="2:8">
      <c r="B87" s="2" t="s">
        <v>115</v>
      </c>
      <c r="C87" s="210">
        <v>46106</v>
      </c>
      <c r="D87" s="2" t="s">
        <v>446</v>
      </c>
      <c r="E87" s="63">
        <v>-2000</v>
      </c>
      <c r="F87" s="2" t="s">
        <v>1252</v>
      </c>
      <c r="G87" s="63">
        <v>54360.4</v>
      </c>
    </row>
    <row r="88" spans="2:8">
      <c r="B88" s="2" t="s">
        <v>109</v>
      </c>
      <c r="C88" s="210">
        <v>46106</v>
      </c>
      <c r="D88" s="2" t="s">
        <v>1250</v>
      </c>
      <c r="E88" s="63">
        <v>3848.4</v>
      </c>
      <c r="F88" s="2" t="s">
        <v>111</v>
      </c>
      <c r="G88" s="63">
        <v>56360.4</v>
      </c>
    </row>
    <row r="89" spans="2:8">
      <c r="B89" s="2" t="s">
        <v>113</v>
      </c>
      <c r="C89" s="210">
        <v>46107</v>
      </c>
      <c r="D89" s="2" t="s">
        <v>1275</v>
      </c>
      <c r="E89" s="63">
        <v>-36965.300000000003</v>
      </c>
      <c r="F89" s="2" t="s">
        <v>114</v>
      </c>
      <c r="G89" s="63">
        <v>17395.099999999999</v>
      </c>
      <c r="H89" s="2">
        <v>1006</v>
      </c>
    </row>
    <row r="90" spans="2:8">
      <c r="B90" s="2" t="s">
        <v>113</v>
      </c>
      <c r="C90" s="210">
        <v>46108</v>
      </c>
      <c r="D90" s="2" t="s">
        <v>1276</v>
      </c>
      <c r="E90" s="63">
        <v>-1300</v>
      </c>
      <c r="F90" s="2" t="s">
        <v>114</v>
      </c>
      <c r="G90" s="63">
        <v>16095.1</v>
      </c>
      <c r="H90" s="2">
        <v>1005</v>
      </c>
    </row>
    <row r="91" spans="2:8">
      <c r="B91" s="2" t="s">
        <v>115</v>
      </c>
      <c r="C91" s="210">
        <v>46113</v>
      </c>
      <c r="D91" s="2" t="s">
        <v>1277</v>
      </c>
      <c r="E91" s="63">
        <v>-210.41</v>
      </c>
      <c r="F91" s="2" t="s">
        <v>1252</v>
      </c>
      <c r="G91" s="63">
        <v>15855.3</v>
      </c>
    </row>
    <row r="92" spans="2:8">
      <c r="B92" s="2" t="s">
        <v>115</v>
      </c>
      <c r="C92" s="210">
        <v>46113</v>
      </c>
      <c r="D92" s="2" t="s">
        <v>1278</v>
      </c>
      <c r="E92" s="63">
        <v>-29.39</v>
      </c>
      <c r="F92" s="2" t="s">
        <v>1259</v>
      </c>
      <c r="G92" s="63">
        <v>16065.71</v>
      </c>
    </row>
    <row r="93" spans="2:8">
      <c r="B93" s="2" t="s">
        <v>115</v>
      </c>
      <c r="C93" s="210">
        <v>46115</v>
      </c>
      <c r="D93" s="2" t="s">
        <v>1279</v>
      </c>
      <c r="E93" s="63">
        <v>-95</v>
      </c>
      <c r="F93" s="2" t="s">
        <v>1257</v>
      </c>
      <c r="G93" s="63">
        <v>15760.3</v>
      </c>
    </row>
    <row r="94" spans="2:8">
      <c r="B94" s="2" t="s">
        <v>115</v>
      </c>
      <c r="C94" s="210">
        <v>46125</v>
      </c>
      <c r="D94" s="2" t="s">
        <v>1280</v>
      </c>
      <c r="E94" s="63">
        <v>-1699.09</v>
      </c>
      <c r="F94" s="2" t="s">
        <v>1252</v>
      </c>
      <c r="G94" s="63">
        <v>14061.21</v>
      </c>
    </row>
    <row r="95" spans="2:8">
      <c r="B95" s="2" t="s">
        <v>109</v>
      </c>
      <c r="C95" s="210">
        <v>46135</v>
      </c>
      <c r="D95" s="2" t="s">
        <v>3019</v>
      </c>
      <c r="E95" s="63">
        <v>400</v>
      </c>
      <c r="F95" s="2" t="s">
        <v>112</v>
      </c>
      <c r="G95" s="63">
        <v>14461.21</v>
      </c>
    </row>
    <row r="96" spans="2:8">
      <c r="B96" s="2" t="s">
        <v>113</v>
      </c>
      <c r="C96" s="210">
        <v>46136</v>
      </c>
      <c r="D96" s="2" t="s">
        <v>1281</v>
      </c>
      <c r="E96" s="63">
        <v>-130.86000000000001</v>
      </c>
      <c r="F96" s="2" t="s">
        <v>114</v>
      </c>
      <c r="G96" s="63">
        <v>13730.35</v>
      </c>
      <c r="H96" s="2">
        <v>1007</v>
      </c>
    </row>
    <row r="97" spans="2:8">
      <c r="B97" s="2" t="s">
        <v>115</v>
      </c>
      <c r="C97" s="210">
        <v>46136</v>
      </c>
      <c r="D97" s="2" t="s">
        <v>1282</v>
      </c>
      <c r="E97" s="63">
        <v>-600</v>
      </c>
      <c r="F97" s="2" t="s">
        <v>1259</v>
      </c>
      <c r="G97" s="63">
        <v>13861.21</v>
      </c>
    </row>
    <row r="98" spans="2:8">
      <c r="B98" s="2" t="s">
        <v>113</v>
      </c>
      <c r="C98" s="210">
        <v>46141</v>
      </c>
      <c r="D98" s="2" t="s">
        <v>1283</v>
      </c>
      <c r="E98" s="63">
        <v>-6602.1</v>
      </c>
      <c r="F98" s="2" t="s">
        <v>114</v>
      </c>
      <c r="G98" s="63">
        <v>7128.25</v>
      </c>
      <c r="H98" s="2">
        <v>1008</v>
      </c>
    </row>
    <row r="99" spans="2:8">
      <c r="B99" s="2" t="s">
        <v>115</v>
      </c>
      <c r="C99" s="210">
        <v>46146</v>
      </c>
      <c r="D99" s="2" t="s">
        <v>3020</v>
      </c>
      <c r="E99" s="63">
        <v>-900</v>
      </c>
      <c r="F99" s="2" t="s">
        <v>1259</v>
      </c>
      <c r="G99" s="63">
        <v>6228.25</v>
      </c>
    </row>
    <row r="100" spans="2:8">
      <c r="B100" s="2" t="s">
        <v>115</v>
      </c>
      <c r="C100" s="210">
        <v>46147</v>
      </c>
      <c r="D100" s="2" t="s">
        <v>1284</v>
      </c>
      <c r="E100" s="63">
        <v>-95</v>
      </c>
      <c r="F100" s="2" t="s">
        <v>1257</v>
      </c>
      <c r="G100" s="63">
        <v>6133.25</v>
      </c>
    </row>
    <row r="101" spans="2:8">
      <c r="B101" s="2" t="s">
        <v>109</v>
      </c>
      <c r="C101" s="210">
        <v>46148</v>
      </c>
      <c r="D101" s="2" t="s">
        <v>1285</v>
      </c>
      <c r="E101" s="63">
        <v>95</v>
      </c>
      <c r="F101" s="2" t="s">
        <v>3021</v>
      </c>
      <c r="G101" s="63">
        <v>6228.25</v>
      </c>
    </row>
    <row r="102" spans="2:8">
      <c r="B102" s="2" t="s">
        <v>109</v>
      </c>
      <c r="C102" s="210">
        <v>46148</v>
      </c>
      <c r="D102" s="2" t="s">
        <v>1285</v>
      </c>
      <c r="E102" s="63">
        <v>95</v>
      </c>
      <c r="F102" s="2" t="s">
        <v>3021</v>
      </c>
      <c r="G102" s="63">
        <v>6323.25</v>
      </c>
    </row>
    <row r="103" spans="2:8">
      <c r="B103" s="2" t="s">
        <v>109</v>
      </c>
      <c r="C103" s="210">
        <v>46148</v>
      </c>
      <c r="D103" s="2" t="s">
        <v>1285</v>
      </c>
      <c r="E103" s="63">
        <v>95</v>
      </c>
      <c r="F103" s="2" t="s">
        <v>3021</v>
      </c>
      <c r="G103" s="63">
        <v>6418.25</v>
      </c>
    </row>
    <row r="104" spans="2:8">
      <c r="B104" s="2" t="s">
        <v>115</v>
      </c>
      <c r="C104" s="210">
        <v>46153</v>
      </c>
      <c r="D104" s="2" t="s">
        <v>3022</v>
      </c>
      <c r="E104" s="63">
        <v>-400.32</v>
      </c>
      <c r="F104" s="2" t="s">
        <v>1252</v>
      </c>
      <c r="G104" s="63">
        <v>6017.93</v>
      </c>
    </row>
    <row r="105" spans="2:8">
      <c r="B105" s="2" t="s">
        <v>115</v>
      </c>
      <c r="C105" s="210">
        <v>46161</v>
      </c>
      <c r="D105" s="2" t="s">
        <v>3023</v>
      </c>
      <c r="E105" s="63">
        <v>-150</v>
      </c>
      <c r="F105" s="2" t="s">
        <v>1259</v>
      </c>
      <c r="G105" s="63">
        <v>5867.93</v>
      </c>
    </row>
    <row r="106" spans="2:8">
      <c r="B106" s="2" t="s">
        <v>115</v>
      </c>
      <c r="C106" s="210">
        <v>46161</v>
      </c>
      <c r="D106" s="2" t="s">
        <v>3024</v>
      </c>
      <c r="E106" s="63">
        <v>-20.98</v>
      </c>
      <c r="F106" s="2" t="s">
        <v>1252</v>
      </c>
      <c r="G106" s="609">
        <v>5846.95</v>
      </c>
    </row>
  </sheetData>
  <sortState xmlns:xlrd2="http://schemas.microsoft.com/office/spreadsheetml/2017/richdata2" ref="A2:G22">
    <sortCondition ref="B2:B22"/>
  </sortState>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EXEC SUMM</vt:lpstr>
      <vt:lpstr>2026 Budget FINAL</vt:lpstr>
      <vt:lpstr>Monthly Actuals</vt:lpstr>
      <vt:lpstr>UPDATED Revenue </vt:lpstr>
      <vt:lpstr>Expenses</vt:lpstr>
      <vt:lpstr>Refunds</vt:lpstr>
      <vt:lpstr>Scholarships</vt:lpstr>
      <vt:lpstr>Comps</vt:lpstr>
      <vt:lpstr>CHASE Activity</vt:lpstr>
      <vt:lpstr>Convention CASH</vt:lpstr>
      <vt:lpstr>Hospitality Cash</vt:lpstr>
      <vt:lpstr>Rooms</vt:lpstr>
      <vt:lpstr>Revenue</vt:lpstr>
      <vt:lpstr>1st comm mtg</vt:lpstr>
      <vt:lpstr>'Convention CASH'!_20s</vt:lpstr>
      <vt:lpstr>'1st comm mtg'!Print_Area</vt:lpstr>
      <vt:lpstr>'Monthly Actuals'!Print_Area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Nicole L. Cicogna</cp:lastModifiedBy>
  <cp:lastPrinted>2026-04-26T17:58:49Z</cp:lastPrinted>
  <dcterms:created xsi:type="dcterms:W3CDTF">2022-03-24T08:55:57Z</dcterms:created>
  <dcterms:modified xsi:type="dcterms:W3CDTF">2026-05-22T11:34:21Z</dcterms:modified>
  <cp:category/>
</cp:coreProperties>
</file>